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8910" firstSheet="1" activeTab="1"/>
  </bookViews>
  <sheets>
    <sheet name="ТИТУЛ 2" sheetId="10" state="hidden" r:id="rId1"/>
    <sheet name="на выход" sheetId="1" r:id="rId2"/>
    <sheet name="сводки БЖУ" sheetId="2" r:id="rId3"/>
    <sheet name="сводки по продуктам" sheetId="5" r:id="rId4"/>
    <sheet name="библиография" sheetId="7" r:id="rId5"/>
    <sheet name="Лист1" sheetId="8" state="hidden" r:id="rId6"/>
  </sheets>
  <definedNames>
    <definedName name="_xlnm.Print_Area" localSheetId="5">Лист1!$A$1:$J$25</definedName>
    <definedName name="_xlnm.Print_Area" localSheetId="1">'на выход'!$A$1:$P$321</definedName>
    <definedName name="_xlnm.Print_Area" localSheetId="3">'сводки по продуктам'!$A$1:$L$30</definedName>
    <definedName name="_xlnm.Print_Area" localSheetId="0">'ТИТУЛ 2'!$A$1:$E$19</definedName>
  </definedNames>
  <calcPr calcId="162913"/>
</workbook>
</file>

<file path=xl/calcChain.xml><?xml version="1.0" encoding="utf-8"?>
<calcChain xmlns="http://schemas.openxmlformats.org/spreadsheetml/2006/main">
  <c r="G30" i="5"/>
  <c r="G29"/>
  <c r="G28"/>
  <c r="G26"/>
  <c r="G25"/>
  <c r="G24"/>
  <c r="G23"/>
  <c r="G17"/>
  <c r="G16"/>
  <c r="G15"/>
  <c r="G14"/>
  <c r="G12"/>
  <c r="G11"/>
  <c r="G10"/>
  <c r="G9"/>
  <c r="G8"/>
  <c r="G7"/>
  <c r="F8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7"/>
  <c r="J16" i="8" l="1"/>
  <c r="J15"/>
  <c r="J14"/>
  <c r="J13"/>
  <c r="I15" l="1"/>
  <c r="I14"/>
  <c r="I13"/>
  <c r="H15"/>
  <c r="H14"/>
  <c r="H13"/>
  <c r="G15"/>
  <c r="G14"/>
  <c r="G13"/>
  <c r="F15"/>
  <c r="F14"/>
  <c r="F13"/>
  <c r="E15"/>
  <c r="E14"/>
  <c r="E13"/>
  <c r="D15"/>
  <c r="C15"/>
  <c r="D14"/>
  <c r="C14"/>
  <c r="D13"/>
  <c r="C13"/>
  <c r="F16" l="1"/>
  <c r="I16"/>
  <c r="G16"/>
  <c r="H16"/>
  <c r="C16"/>
  <c r="E16"/>
  <c r="D16"/>
  <c r="J7" l="1"/>
  <c r="I7"/>
  <c r="H7"/>
  <c r="G7"/>
  <c r="F7"/>
  <c r="E7"/>
  <c r="D7"/>
  <c r="C7"/>
  <c r="J6"/>
  <c r="I6"/>
  <c r="H6"/>
  <c r="G6"/>
  <c r="F6"/>
  <c r="E6"/>
  <c r="D6"/>
  <c r="C6"/>
  <c r="J5"/>
  <c r="I5"/>
  <c r="H5"/>
  <c r="G5"/>
  <c r="F5"/>
  <c r="F8" s="1"/>
  <c r="E5"/>
  <c r="E8" s="1"/>
  <c r="D5"/>
  <c r="D8" s="1"/>
  <c r="C5"/>
  <c r="C8" s="1"/>
  <c r="I8" l="1"/>
  <c r="J8"/>
  <c r="H8"/>
  <c r="G8"/>
</calcChain>
</file>

<file path=xl/sharedStrings.xml><?xml version="1.0" encoding="utf-8"?>
<sst xmlns="http://schemas.openxmlformats.org/spreadsheetml/2006/main" count="867" uniqueCount="310">
  <si>
    <t>№ рец.</t>
  </si>
  <si>
    <t>Наименование блюда</t>
  </si>
  <si>
    <t>Масса порции, г</t>
  </si>
  <si>
    <t>Пищевые вещества, (г)</t>
  </si>
  <si>
    <t>Энергетическая ценность, (ккал)</t>
  </si>
  <si>
    <t>Витамины, (мг)</t>
  </si>
  <si>
    <t>Минеральные вещества, (мг)</t>
  </si>
  <si>
    <t>Б</t>
  </si>
  <si>
    <t>Ж</t>
  </si>
  <si>
    <t>У</t>
  </si>
  <si>
    <t>С</t>
  </si>
  <si>
    <t>А</t>
  </si>
  <si>
    <t>Е</t>
  </si>
  <si>
    <t>Ca</t>
  </si>
  <si>
    <t>P</t>
  </si>
  <si>
    <t>Mg</t>
  </si>
  <si>
    <t>Fe</t>
  </si>
  <si>
    <t>Завтрак</t>
  </si>
  <si>
    <t>Итого</t>
  </si>
  <si>
    <t>Обед</t>
  </si>
  <si>
    <t>Хлеб пшеничный</t>
  </si>
  <si>
    <t>Хлеб ржано-пшеничный</t>
  </si>
  <si>
    <t>Итого за 1 день</t>
  </si>
  <si>
    <t>Батон пектиновый</t>
  </si>
  <si>
    <t>Итого за 2 день</t>
  </si>
  <si>
    <t>Чай с сахаром</t>
  </si>
  <si>
    <t>Итого за 3 день</t>
  </si>
  <si>
    <t>Итого за 4 день</t>
  </si>
  <si>
    <t>Итого за 5 день</t>
  </si>
  <si>
    <t>Итого за 6 день</t>
  </si>
  <si>
    <t>Итого за 7 день</t>
  </si>
  <si>
    <t>Итого за 8 день</t>
  </si>
  <si>
    <t>Итого за 9 день</t>
  </si>
  <si>
    <t>Итого за 10 день</t>
  </si>
  <si>
    <t>День недели</t>
  </si>
  <si>
    <t>Энергетическая ценность на 10 дней, (ккал)</t>
  </si>
  <si>
    <r>
      <t>В</t>
    </r>
    <r>
      <rPr>
        <vertAlign val="subscript"/>
        <sz val="12"/>
        <color theme="1"/>
        <rFont val="Times New Roman"/>
        <family val="1"/>
        <charset val="204"/>
      </rPr>
      <t>1</t>
    </r>
  </si>
  <si>
    <t xml:space="preserve">Энергетическая ценность </t>
  </si>
  <si>
    <t xml:space="preserve"> Ккал</t>
  </si>
  <si>
    <t>Нормы физиологических потребностей в энергии и пищевых веществах для детей 7-11 лет, (СанПиН 2.4.5.2409-08)</t>
  </si>
  <si>
    <t>46-54,5</t>
  </si>
  <si>
    <t>47-55</t>
  </si>
  <si>
    <t>201-235</t>
  </si>
  <si>
    <t>1410-1645</t>
  </si>
  <si>
    <t>Итого за весь период</t>
  </si>
  <si>
    <t>Среднее значение за период</t>
  </si>
  <si>
    <t>Пюре картофельное</t>
  </si>
  <si>
    <t>Среднее по группе:</t>
  </si>
  <si>
    <t>Какао с молоком</t>
  </si>
  <si>
    <t>Компот из фруктов и ягод с/м</t>
  </si>
  <si>
    <t>Компот из смеси сухофруктов</t>
  </si>
  <si>
    <t>к СанПиН2.3/2.4.3590-20</t>
  </si>
  <si>
    <t>№п/п</t>
  </si>
  <si>
    <t>Наименование продуктов</t>
  </si>
  <si>
    <t>Среднесуточные нормы</t>
  </si>
  <si>
    <t>%</t>
  </si>
  <si>
    <t>Недостаток, г</t>
  </si>
  <si>
    <t>Избыток, г</t>
  </si>
  <si>
    <t xml:space="preserve">Хлеб </t>
  </si>
  <si>
    <t>-</t>
  </si>
  <si>
    <t>Мука пшеничная</t>
  </si>
  <si>
    <t>Крупы, бобовые</t>
  </si>
  <si>
    <t>Макаронные изделия</t>
  </si>
  <si>
    <t>Картофель</t>
  </si>
  <si>
    <t>Овощи свежие, зелень</t>
  </si>
  <si>
    <t>Фрукты (плоды) свежие</t>
  </si>
  <si>
    <t>Фрукты (плоды) сухие, шиповник, кисель</t>
  </si>
  <si>
    <t xml:space="preserve">Соки плодоовощные, напитки витаминизированные </t>
  </si>
  <si>
    <t>Мясо жилованное 1 кат. (нетто)</t>
  </si>
  <si>
    <t>Цыплята 1 кат. (нетто)</t>
  </si>
  <si>
    <t>Рыба-филе (нетто)</t>
  </si>
  <si>
    <t xml:space="preserve">Молоко </t>
  </si>
  <si>
    <t>Творог 9%</t>
  </si>
  <si>
    <t>Сыр</t>
  </si>
  <si>
    <t>Сметана 15%</t>
  </si>
  <si>
    <t>Масло сливочное</t>
  </si>
  <si>
    <t>Масло растительное</t>
  </si>
  <si>
    <t>Яйцо</t>
  </si>
  <si>
    <t>1шт. (40)</t>
  </si>
  <si>
    <t>Сахар</t>
  </si>
  <si>
    <t>Кондитерские изделия</t>
  </si>
  <si>
    <t>Чай</t>
  </si>
  <si>
    <t>Дрожжи хлебопекарные</t>
  </si>
  <si>
    <t>Соль</t>
  </si>
  <si>
    <t>Получено фактически</t>
  </si>
  <si>
    <t>СОГЛАСОВАНО:</t>
  </si>
  <si>
    <t>УТВЕРЖДАЮ:</t>
  </si>
  <si>
    <t>Примерное десятидневное меню</t>
  </si>
  <si>
    <t xml:space="preserve"> ___________________ Д.С. Семикопенко </t>
  </si>
  <si>
    <t>Среднесуточная норма 60% (завтрак, обед, полдник)</t>
  </si>
  <si>
    <t>Библиография</t>
  </si>
  <si>
    <t>1.Сборник рецептур блюд и кулинарных изделий: Для предприятий общественного питания /  Авт.-сост.: А. И. Здобнов, В. А. Цыганенко, М. И. Пересичный. – К. : Арий, М.: Лада, 2008. – 688 с.</t>
  </si>
  <si>
    <t>2. Сборник рецептур блюд и типовых меню для организации питания детей школьного возраста / ред. совет: ФБУН «Новосибирский НИИ гигиены» Роспотребнадзора (И.И. Новикова и др.) и др., 2021. – 289 с.</t>
  </si>
  <si>
    <t>3. Сборник рецептур блюд и типовых меню для организации питания обучающихся 1-4 классов общеобразовательных организаций / ред. совет: ФБУН «Новосибирский НИИ гигиены» Роспотребнадзора (И.И. Новикова и др.) и др., 2021. – 192 с.</t>
  </si>
  <si>
    <t>4.Сборник технических нормативов – Сборник рецептур на продукцию для обучающихся во всех образовательных учреждениях / Под ред. М.П. Могильного и В.А. Тутельяна. – М.: ДеЛи плюс, 2017. – 544 с.</t>
  </si>
  <si>
    <t>5.Сборник технических нормативов – Сборник рецептур на продукцию для питания детей в дошкольных образовательных организациях / Под ред. М.П. Могильного и  В.А.Тутельяна.- М.: ДеЛи  плюс , 2015 .-640 с.</t>
  </si>
  <si>
    <t>6. Справочник «Химический состав российских пищевых продуктов»/ Под ред. И. М. Скурихина, В. А. Тутельяна. – М. : ДеЛи принт, 2002. – 236 с.</t>
  </si>
  <si>
    <t>__________________________________________________________________________________________________</t>
  </si>
  <si>
    <t>Пояснение</t>
  </si>
  <si>
    <t>Борщ с капустой и картофелем со сметаной</t>
  </si>
  <si>
    <r>
      <t>День:</t>
    </r>
    <r>
      <rPr>
        <sz val="14"/>
        <color theme="1"/>
        <rFont val="Times New Roman"/>
        <family val="1"/>
        <charset val="204"/>
      </rPr>
      <t xml:space="preserve"> первый</t>
    </r>
  </si>
  <si>
    <r>
      <t>Неделя:</t>
    </r>
    <r>
      <rPr>
        <sz val="14"/>
        <color theme="1"/>
        <rFont val="Times New Roman"/>
        <family val="1"/>
        <charset val="204"/>
      </rPr>
      <t xml:space="preserve"> первая</t>
    </r>
  </si>
  <si>
    <r>
      <t>Возрастная категория:</t>
    </r>
    <r>
      <rPr>
        <sz val="14"/>
        <color theme="1"/>
        <rFont val="Times New Roman"/>
        <family val="1"/>
        <charset val="204"/>
      </rPr>
      <t xml:space="preserve"> с 7 до 11 лет</t>
    </r>
  </si>
  <si>
    <r>
      <t>В</t>
    </r>
    <r>
      <rPr>
        <b/>
        <vertAlign val="subscript"/>
        <sz val="14"/>
        <rFont val="Times New Roman"/>
        <family val="1"/>
        <charset val="204"/>
      </rPr>
      <t>1</t>
    </r>
  </si>
  <si>
    <r>
      <t xml:space="preserve">День: </t>
    </r>
    <r>
      <rPr>
        <sz val="14"/>
        <color theme="1"/>
        <rFont val="Times New Roman"/>
        <family val="1"/>
        <charset val="204"/>
      </rPr>
      <t>второй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</si>
  <si>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третий</t>
    </r>
  </si>
  <si>
    <r>
      <t>День:</t>
    </r>
    <r>
      <rPr>
        <sz val="14"/>
        <color theme="1"/>
        <rFont val="Times New Roman"/>
        <family val="1"/>
        <charset val="204"/>
      </rPr>
      <t xml:space="preserve"> четвертый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</si>
  <si>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пятый</t>
    </r>
  </si>
  <si>
    <t>Огурец свежий</t>
  </si>
  <si>
    <t>Масло шоколадное (порциями)</t>
  </si>
  <si>
    <t xml:space="preserve">жиры </t>
  </si>
  <si>
    <t>углеводы</t>
  </si>
  <si>
    <t>калорийность</t>
  </si>
  <si>
    <t>завтрак</t>
  </si>
  <si>
    <t>обед</t>
  </si>
  <si>
    <t>полдник</t>
  </si>
  <si>
    <t>20-25%</t>
  </si>
  <si>
    <t>мин</t>
  </si>
  <si>
    <t>макс</t>
  </si>
  <si>
    <t>30-35 %</t>
  </si>
  <si>
    <t>10-15 %</t>
  </si>
  <si>
    <t>Итого за день</t>
  </si>
  <si>
    <t>60-75%</t>
  </si>
  <si>
    <t xml:space="preserve">белки </t>
  </si>
  <si>
    <t>7-11 лет</t>
  </si>
  <si>
    <t>с 12 лет</t>
  </si>
  <si>
    <t>В примерном десятидневном меню для муниципальных общеобразовательных учреждений Шебекинского городского округа для возраста обучающихся 7-11 лет приведена сводная таблица о потреблении пищевых веществ и энергии за 10 дней. При сравнении норм потребности в пищевых веществах, энергии, указанных в приложении 10 (таблица 3) к СанПиН 2.3/2.4.3590-20, можно увидеть, что при осуществлении двух или трех разового питания (60-75% от суточной потребности) данные требования выполняются.</t>
  </si>
  <si>
    <t>Потребности в пищевых веществахи и энергии согласно сводной таблице к примерному меню  для возраста 7-11 лет</t>
  </si>
  <si>
    <t>Потребности в пищевых веществахи и энергии согласно СанПиН 2.3/2.4.3590-20 для возраста 7-11 лет</t>
  </si>
  <si>
    <t>Потребности в пищевых веществахи и энергии согласно СанПиН  2.3/2.4.3590-20 для возраста с 12 лет</t>
  </si>
  <si>
    <t>378 [1]</t>
  </si>
  <si>
    <t>82 [4]</t>
  </si>
  <si>
    <t>339 [5]</t>
  </si>
  <si>
    <t>102 [4]</t>
  </si>
  <si>
    <t>14 [5]</t>
  </si>
  <si>
    <t>Среднее значение по группе:</t>
  </si>
  <si>
    <t>Фрукты (порц.)</t>
  </si>
  <si>
    <t>для возраста обучающихся с 7-11 лет</t>
  </si>
  <si>
    <t>ТТК 7.8</t>
  </si>
  <si>
    <t>ТТК2.18</t>
  </si>
  <si>
    <t>ТТК2.19</t>
  </si>
  <si>
    <t>ТТК 7.9</t>
  </si>
  <si>
    <t>ТТК 2.18</t>
  </si>
  <si>
    <t>ТТК 7.14</t>
  </si>
  <si>
    <t>ТТК 2.1</t>
  </si>
  <si>
    <t>ТТК 2.19</t>
  </si>
  <si>
    <t>ТТК 2.3</t>
  </si>
  <si>
    <t>ТТК 4.4</t>
  </si>
  <si>
    <t>ТТК 3.6</t>
  </si>
  <si>
    <t>ТТК 4.3</t>
  </si>
  <si>
    <t>Макароны отварные с сыром</t>
  </si>
  <si>
    <t>Блинчики с начинкой из п/ф</t>
  </si>
  <si>
    <t>ТТК 6.7</t>
  </si>
  <si>
    <t>Сыр (порциями)</t>
  </si>
  <si>
    <t>7 [1]</t>
  </si>
  <si>
    <t>Чай с сахаром лимоном</t>
  </si>
  <si>
    <t>101 [4]</t>
  </si>
  <si>
    <t>Сдобное изд. пром. Пр-ва</t>
  </si>
  <si>
    <t>Конд. изд. пром пр-ва</t>
  </si>
  <si>
    <t>173 [4]</t>
  </si>
  <si>
    <t>24 [4]</t>
  </si>
  <si>
    <t>Компот из свежих плодов</t>
  </si>
  <si>
    <t>для областного государственного автономное общеобразовательного учреждения</t>
  </si>
  <si>
    <t>"Образовательный комплекс "Алгоритм Успеха" Белгородской области</t>
  </si>
  <si>
    <t>директор ОГАОУ "Образовательный комплекс "Алгоритм Успеха" Белгородской области</t>
  </si>
  <si>
    <t>_______________________Тяпугина И.В.</t>
  </si>
  <si>
    <t>Чай с сахаром и лимоном</t>
  </si>
  <si>
    <t>ТТК 7.16</t>
  </si>
  <si>
    <t>ТТК 4.11</t>
  </si>
  <si>
    <t>Суп лапша по - домашнему</t>
  </si>
  <si>
    <t>20 [4]</t>
  </si>
  <si>
    <t>32[5]</t>
  </si>
  <si>
    <t>"_____" _________________ 2023 г.</t>
  </si>
  <si>
    <t>Генеральный директор  ООО «Фабрика Социального питания»</t>
  </si>
  <si>
    <t>* При приготовлении блюд используются овощи и фрукты урожая 2023-2024гг. После 1  марта допускается использовать только после термической обработки.</t>
  </si>
  <si>
    <t>Свекольник со сметаной</t>
  </si>
  <si>
    <t>Каша вязкая молочная из овсяных хлопьев "Геркулес" с маслом сливочным</t>
  </si>
  <si>
    <t>Конд. изд. пром. Пр-ва</t>
  </si>
  <si>
    <t>2023-2024 гг.</t>
  </si>
  <si>
    <t>Каша рисовая рассыпчатая с маслом сливочным</t>
  </si>
  <si>
    <t>Каша гречневая рассыпчатая с маслом сливочным</t>
  </si>
  <si>
    <t>Макаронные изделия отварные с маслом сливочным</t>
  </si>
  <si>
    <t>Салат из свежих помидоров и огурцов</t>
  </si>
  <si>
    <t>ТТК 3.30</t>
  </si>
  <si>
    <t>ТТК 7.7</t>
  </si>
  <si>
    <t>ТТК 5.52</t>
  </si>
  <si>
    <t>Рыба, запеченная под овощами с сыром</t>
  </si>
  <si>
    <t>Полдник</t>
  </si>
  <si>
    <t>Кисель ягодный</t>
  </si>
  <si>
    <t>ТТК 3.32</t>
  </si>
  <si>
    <t>Сэндвич "Школьный"</t>
  </si>
  <si>
    <t>183 [4]</t>
  </si>
  <si>
    <t>Каша жидкая молочная из гречневой крупы с маслом сливочным</t>
  </si>
  <si>
    <t>ТТК 5.44</t>
  </si>
  <si>
    <t>Цыплята (бедро н/к) запеченные</t>
  </si>
  <si>
    <t>Омлет паровой с мясом</t>
  </si>
  <si>
    <t>Суп картофельный с рисовой крупой на бульоне</t>
  </si>
  <si>
    <t>ТТК 2.20</t>
  </si>
  <si>
    <t>ТТК 3.20</t>
  </si>
  <si>
    <t>Запеканка творожно-рисовая со сгущенным молоком</t>
  </si>
  <si>
    <t>260 [4]</t>
  </si>
  <si>
    <t>Оладьи из п/ф с повидлом</t>
  </si>
  <si>
    <t>ТТК 5.6</t>
  </si>
  <si>
    <t>Огурец свежий/</t>
  </si>
  <si>
    <t xml:space="preserve">Котлеты мясные </t>
  </si>
  <si>
    <t>ТТК 5.16</t>
  </si>
  <si>
    <t xml:space="preserve">Напиток из цитрусовых </t>
  </si>
  <si>
    <t>ТТК 7.12</t>
  </si>
  <si>
    <t>Среднесуточный набор пищевых продуктов за 5 дней</t>
  </si>
  <si>
    <t>54-3г-2020 [2]</t>
  </si>
  <si>
    <t>Салат из свеклы с сыром</t>
  </si>
  <si>
    <t>449 [5]</t>
  </si>
  <si>
    <t>Сдобное булочное изделие</t>
  </si>
  <si>
    <t>ТТК 5.37</t>
  </si>
  <si>
    <t>Суфле куриное, запеченое со сметаной</t>
  </si>
  <si>
    <t>200/15</t>
  </si>
  <si>
    <t>200/7</t>
  </si>
  <si>
    <t>ТТК 7.1</t>
  </si>
  <si>
    <t>Помидор свежий</t>
  </si>
  <si>
    <t>Рассольник петербургский с перловой крупой и сметаной</t>
  </si>
  <si>
    <t>Рагу из овощей</t>
  </si>
  <si>
    <t>200/10</t>
  </si>
  <si>
    <t>227 [5]</t>
  </si>
  <si>
    <t>Яйца вареные</t>
  </si>
  <si>
    <t xml:space="preserve">Батон пектиновый </t>
  </si>
  <si>
    <t>7 [5]</t>
  </si>
  <si>
    <t>Сыр порциями</t>
  </si>
  <si>
    <t>200/5</t>
  </si>
  <si>
    <t>Салат из свежих помидоров с луком</t>
  </si>
  <si>
    <t>Наггетсы куриные</t>
  </si>
  <si>
    <t>Полуфабрикат "Соус сметанный"</t>
  </si>
  <si>
    <t>100/30</t>
  </si>
  <si>
    <t>14 [4]</t>
  </si>
  <si>
    <t>Масло сливочное порциями</t>
  </si>
  <si>
    <t>Молоко пак.</t>
  </si>
  <si>
    <t>20 [5]</t>
  </si>
  <si>
    <t>Солянка «Школьная»</t>
  </si>
  <si>
    <t>Котлеты рыбные из минтая</t>
  </si>
  <si>
    <t>100/10</t>
  </si>
  <si>
    <t>416[5]</t>
  </si>
  <si>
    <t>Макароны отварные</t>
  </si>
  <si>
    <t>Паста с мясным соусом</t>
  </si>
  <si>
    <t>100/5</t>
  </si>
  <si>
    <t>90/150</t>
  </si>
  <si>
    <t>Оладьи со сметанным соусом</t>
  </si>
  <si>
    <t>Салат из свежих огурцов с луком</t>
  </si>
  <si>
    <t>Гуляш из свинины</t>
  </si>
  <si>
    <r>
      <t>День:</t>
    </r>
    <r>
      <rPr>
        <sz val="14"/>
        <color theme="1"/>
        <rFont val="Times New Roman"/>
        <family val="1"/>
        <charset val="204"/>
      </rPr>
      <t xml:space="preserve"> шестой</t>
    </r>
  </si>
  <si>
    <r>
      <t>Неделя:</t>
    </r>
    <r>
      <rPr>
        <sz val="14"/>
        <color theme="1"/>
        <rFont val="Times New Roman"/>
        <family val="1"/>
        <charset val="204"/>
      </rPr>
      <t xml:space="preserve"> вторая</t>
    </r>
  </si>
  <si>
    <t>150/5</t>
  </si>
  <si>
    <t>200 /10</t>
  </si>
  <si>
    <r>
      <t>День:</t>
    </r>
    <r>
      <rPr>
        <sz val="14"/>
        <color theme="1"/>
        <rFont val="Times New Roman"/>
        <family val="1"/>
        <charset val="204"/>
      </rPr>
      <t xml:space="preserve"> седьмой</t>
    </r>
  </si>
  <si>
    <t xml:space="preserve">Котлеты Нежные </t>
  </si>
  <si>
    <t>ТТК 5.17</t>
  </si>
  <si>
    <r>
      <t>День:</t>
    </r>
    <r>
      <rPr>
        <sz val="14"/>
        <color theme="1"/>
        <rFont val="Times New Roman"/>
        <family val="1"/>
        <charset val="204"/>
      </rPr>
      <t xml:space="preserve"> восьмой</t>
    </r>
  </si>
  <si>
    <t>Тефтели мясные с рисом, с соусом</t>
  </si>
  <si>
    <t>200 /7</t>
  </si>
  <si>
    <t>200 /15</t>
  </si>
  <si>
    <t>90 /30</t>
  </si>
  <si>
    <t>223 [4]</t>
  </si>
  <si>
    <t>Шницель куриный</t>
  </si>
  <si>
    <t>100 /30</t>
  </si>
  <si>
    <r>
      <t>День:</t>
    </r>
    <r>
      <rPr>
        <sz val="14"/>
        <color theme="1"/>
        <rFont val="Times New Roman"/>
        <family val="1"/>
        <charset val="204"/>
      </rPr>
      <t xml:space="preserve"> девятый</t>
    </r>
  </si>
  <si>
    <r>
      <t>День:</t>
    </r>
    <r>
      <rPr>
        <sz val="14"/>
        <color theme="1"/>
        <rFont val="Times New Roman"/>
        <family val="1"/>
        <charset val="204"/>
      </rPr>
      <t xml:space="preserve"> десятый</t>
    </r>
  </si>
  <si>
    <t>Пудинг мясной</t>
  </si>
  <si>
    <t>40 /10</t>
  </si>
  <si>
    <t>Всего за 10 дней</t>
  </si>
  <si>
    <t>Сводная таблица о потреблении  пищевых веществ и энергии обучающихся образовательных учреждений за 10 дней</t>
  </si>
  <si>
    <t xml:space="preserve">Йогурт </t>
  </si>
  <si>
    <t>Йогурт</t>
  </si>
  <si>
    <t>Запеканка из творога со сметанным соусом</t>
  </si>
  <si>
    <t>Салат из моркови с сахаром</t>
  </si>
  <si>
    <t>42 [5]</t>
  </si>
  <si>
    <t>Суп картофельный с гречневой крупой на бульоне</t>
  </si>
  <si>
    <t>Суп картофельный с горохом и сухариками на бульоне</t>
  </si>
  <si>
    <t>Помидор свежий/</t>
  </si>
  <si>
    <t>34[5]</t>
  </si>
  <si>
    <t xml:space="preserve">Салат из свеклы </t>
  </si>
  <si>
    <t xml:space="preserve">Итого </t>
  </si>
  <si>
    <t>Норма за 10 дней</t>
  </si>
  <si>
    <t>ТТК 3.9</t>
  </si>
  <si>
    <t>ТТК 4.8</t>
  </si>
  <si>
    <t>ТТК 3.3</t>
  </si>
  <si>
    <t>ТТК 6.12</t>
  </si>
  <si>
    <t>ТТК 8.1</t>
  </si>
  <si>
    <t>ТТК 3.38</t>
  </si>
  <si>
    <t>ТТК 5.23</t>
  </si>
  <si>
    <t>ТТК 7.3</t>
  </si>
  <si>
    <t>ТТК 2.8</t>
  </si>
  <si>
    <t>ТТК 5.19</t>
  </si>
  <si>
    <t>ТТК 5.24</t>
  </si>
  <si>
    <t>ТТК 3.40</t>
  </si>
  <si>
    <t>ТТК 3.10</t>
  </si>
  <si>
    <t>ТТК 3.27</t>
  </si>
  <si>
    <t>ТТК 5.38</t>
  </si>
  <si>
    <t>ТТК 5.47</t>
  </si>
  <si>
    <t>ТТК 5.53</t>
  </si>
  <si>
    <t>ТТК 6.6</t>
  </si>
  <si>
    <t>Картофель, тушеный с овощами</t>
  </si>
  <si>
    <t>Салат из фасоли, кукурузы и сухариков*/</t>
  </si>
  <si>
    <t>*В зимний период</t>
  </si>
  <si>
    <t>Икра овощная кабачковая*</t>
  </si>
  <si>
    <t>Салат картофельный с морковью и кукурузой*/</t>
  </si>
  <si>
    <t>Салат из соленых огурцов с луком*/</t>
  </si>
  <si>
    <t>Горошек зеленый консервированный*</t>
  </si>
  <si>
    <t>Помидор соленый*/</t>
  </si>
  <si>
    <t>Салат из красной консервированной фасоли*</t>
  </si>
  <si>
    <t>*В осенне-зимний период</t>
  </si>
  <si>
    <t>ТТК 1.3</t>
  </si>
  <si>
    <t xml:space="preserve">Каша  "Боярская"с маслом сливочным </t>
  </si>
</sst>
</file>

<file path=xl/styles.xml><?xml version="1.0" encoding="utf-8"?>
<styleSheet xmlns="http://schemas.openxmlformats.org/spreadsheetml/2006/main">
  <fonts count="21"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vertAlign val="subscript"/>
      <sz val="14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/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111">
    <xf numFmtId="0" fontId="0" fillId="0" borderId="0" xfId="0"/>
    <xf numFmtId="2" fontId="5" fillId="0" borderId="0" xfId="0" applyNumberFormat="1" applyFont="1"/>
    <xf numFmtId="2" fontId="2" fillId="0" borderId="6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vertical="top" wrapText="1"/>
    </xf>
    <xf numFmtId="2" fontId="2" fillId="0" borderId="7" xfId="0" applyNumberFormat="1" applyFont="1" applyBorder="1" applyAlignment="1">
      <alignment horizontal="center" vertical="top" wrapText="1"/>
    </xf>
    <xf numFmtId="2" fontId="2" fillId="0" borderId="4" xfId="0" applyNumberFormat="1" applyFont="1" applyBorder="1" applyAlignment="1">
      <alignment horizontal="center" wrapText="1"/>
    </xf>
    <xf numFmtId="2" fontId="2" fillId="0" borderId="7" xfId="0" applyNumberFormat="1" applyFont="1" applyBorder="1" applyAlignment="1">
      <alignment horizontal="center" wrapText="1"/>
    </xf>
    <xf numFmtId="2" fontId="4" fillId="0" borderId="4" xfId="0" applyNumberFormat="1" applyFont="1" applyBorder="1" applyAlignment="1">
      <alignment horizontal="center" vertical="top" wrapText="1"/>
    </xf>
    <xf numFmtId="2" fontId="1" fillId="0" borderId="4" xfId="0" applyNumberFormat="1" applyFont="1" applyBorder="1" applyAlignment="1">
      <alignment horizontal="center" wrapTex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7" fillId="0" borderId="0" xfId="0" applyFont="1"/>
    <xf numFmtId="2" fontId="13" fillId="2" borderId="0" xfId="0" applyNumberFormat="1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/>
    <xf numFmtId="0" fontId="15" fillId="0" borderId="0" xfId="0" applyFont="1" applyAlignment="1">
      <alignment vertical="center"/>
    </xf>
    <xf numFmtId="0" fontId="15" fillId="0" borderId="0" xfId="0" applyFont="1" applyAlignment="1">
      <alignment vertical="center" wrapText="1"/>
    </xf>
    <xf numFmtId="2" fontId="4" fillId="0" borderId="11" xfId="0" applyNumberFormat="1" applyFont="1" applyBorder="1" applyAlignment="1">
      <alignment horizontal="center" wrapText="1"/>
    </xf>
    <xf numFmtId="2" fontId="4" fillId="0" borderId="11" xfId="0" applyNumberFormat="1" applyFont="1" applyBorder="1" applyAlignment="1">
      <alignment horizontal="center" vertical="top" wrapText="1"/>
    </xf>
    <xf numFmtId="1" fontId="4" fillId="0" borderId="11" xfId="0" applyNumberFormat="1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wrapText="1"/>
    </xf>
    <xf numFmtId="2" fontId="3" fillId="0" borderId="11" xfId="0" applyNumberFormat="1" applyFont="1" applyBorder="1" applyAlignment="1">
      <alignment horizontal="center" vertical="top" wrapText="1"/>
    </xf>
    <xf numFmtId="2" fontId="12" fillId="0" borderId="11" xfId="0" applyNumberFormat="1" applyFont="1" applyBorder="1" applyAlignment="1">
      <alignment horizontal="center" wrapText="1"/>
    </xf>
    <xf numFmtId="2" fontId="13" fillId="0" borderId="0" xfId="0" applyNumberFormat="1" applyFont="1" applyAlignment="1">
      <alignment vertical="center"/>
    </xf>
    <xf numFmtId="2" fontId="17" fillId="2" borderId="1" xfId="0" applyNumberFormat="1" applyFont="1" applyFill="1" applyBorder="1" applyAlignment="1">
      <alignment horizontal="center" vertical="center" wrapText="1"/>
    </xf>
    <xf numFmtId="2" fontId="13" fillId="2" borderId="1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Alignment="1">
      <alignment horizontal="center" vertical="center" wrapText="1"/>
    </xf>
    <xf numFmtId="2" fontId="17" fillId="2" borderId="12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/>
    <xf numFmtId="2" fontId="14" fillId="2" borderId="1" xfId="0" applyNumberFormat="1" applyFont="1" applyFill="1" applyBorder="1" applyAlignment="1">
      <alignment horizontal="left" vertical="center" wrapText="1"/>
    </xf>
    <xf numFmtId="2" fontId="14" fillId="2" borderId="0" xfId="0" applyNumberFormat="1" applyFont="1" applyFill="1"/>
    <xf numFmtId="2" fontId="14" fillId="2" borderId="0" xfId="0" applyNumberFormat="1" applyFont="1" applyFill="1" applyAlignment="1">
      <alignment horizontal="center" vertical="top" wrapText="1"/>
    </xf>
    <xf numFmtId="2" fontId="18" fillId="2" borderId="1" xfId="0" applyNumberFormat="1" applyFont="1" applyFill="1" applyBorder="1" applyAlignment="1">
      <alignment horizontal="center" vertical="center" wrapText="1"/>
    </xf>
    <xf numFmtId="0" fontId="5" fillId="0" borderId="0" xfId="0" applyFont="1"/>
    <xf numFmtId="10" fontId="5" fillId="0" borderId="0" xfId="0" applyNumberFormat="1" applyFont="1"/>
    <xf numFmtId="0" fontId="4" fillId="0" borderId="11" xfId="0" applyFont="1" applyBorder="1"/>
    <xf numFmtId="0" fontId="4" fillId="0" borderId="11" xfId="0" applyFont="1" applyBorder="1" applyAlignment="1">
      <alignment horizontal="center"/>
    </xf>
    <xf numFmtId="16" fontId="5" fillId="0" borderId="0" xfId="0" applyNumberFormat="1" applyFont="1"/>
    <xf numFmtId="0" fontId="5" fillId="0" borderId="11" xfId="0" applyFont="1" applyBorder="1"/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justify" vertical="center" wrapText="1"/>
    </xf>
    <xf numFmtId="49" fontId="14" fillId="2" borderId="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1" fillId="0" borderId="0" xfId="0" applyFont="1" applyAlignment="1">
      <alignment vertical="top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13" fillId="2" borderId="0" xfId="0" applyFont="1" applyFill="1"/>
    <xf numFmtId="0" fontId="14" fillId="2" borderId="0" xfId="0" applyFont="1" applyFill="1" applyAlignment="1">
      <alignment horizontal="center" vertical="top" wrapText="1"/>
    </xf>
    <xf numFmtId="0" fontId="13" fillId="0" borderId="0" xfId="0" applyFont="1" applyAlignment="1">
      <alignment vertical="center"/>
    </xf>
    <xf numFmtId="2" fontId="13" fillId="3" borderId="0" xfId="0" applyNumberFormat="1" applyFont="1" applyFill="1" applyAlignment="1">
      <alignment vertical="center"/>
    </xf>
    <xf numFmtId="2" fontId="9" fillId="2" borderId="0" xfId="0" applyNumberFormat="1" applyFont="1" applyFill="1" applyAlignment="1">
      <alignment vertical="center"/>
    </xf>
    <xf numFmtId="1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16" xfId="0" applyNumberFormat="1" applyFont="1" applyFill="1" applyBorder="1" applyAlignment="1">
      <alignment horizontal="left" vertical="center" wrapText="1"/>
    </xf>
    <xf numFmtId="1" fontId="14" fillId="2" borderId="16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 applyAlignment="1">
      <alignment vertical="center"/>
    </xf>
    <xf numFmtId="2" fontId="14" fillId="2" borderId="1" xfId="0" applyNumberFormat="1" applyFont="1" applyFill="1" applyBorder="1" applyAlignment="1">
      <alignment horizontal="center" vertical="center" wrapText="1"/>
    </xf>
    <xf numFmtId="2" fontId="14" fillId="2" borderId="13" xfId="0" applyNumberFormat="1" applyFont="1" applyFill="1" applyBorder="1" applyAlignment="1">
      <alignment horizontal="center" vertical="center" wrapText="1"/>
    </xf>
    <xf numFmtId="2" fontId="14" fillId="2" borderId="16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3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1" fontId="14" fillId="2" borderId="0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center" vertical="center" wrapText="1"/>
    </xf>
    <xf numFmtId="2" fontId="13" fillId="2" borderId="0" xfId="0" applyNumberFormat="1" applyFont="1" applyFill="1" applyBorder="1" applyAlignment="1">
      <alignment horizontal="center" vertical="center" wrapText="1"/>
    </xf>
    <xf numFmtId="2" fontId="14" fillId="2" borderId="0" xfId="0" applyNumberFormat="1" applyFont="1" applyFill="1" applyBorder="1" applyAlignment="1">
      <alignment horizontal="left" vertical="center" wrapText="1"/>
    </xf>
    <xf numFmtId="0" fontId="14" fillId="2" borderId="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2" fontId="14" fillId="2" borderId="13" xfId="0" applyNumberFormat="1" applyFont="1" applyFill="1" applyBorder="1" applyAlignment="1">
      <alignment horizontal="center" vertical="center"/>
    </xf>
    <xf numFmtId="2" fontId="14" fillId="2" borderId="16" xfId="0" applyNumberFormat="1" applyFont="1" applyFill="1" applyBorder="1" applyAlignment="1">
      <alignment horizontal="center" vertical="center"/>
    </xf>
    <xf numFmtId="2" fontId="14" fillId="2" borderId="2" xfId="0" applyNumberFormat="1" applyFont="1" applyFill="1" applyBorder="1" applyAlignment="1">
      <alignment horizontal="center" vertical="center"/>
    </xf>
    <xf numFmtId="2" fontId="14" fillId="2" borderId="13" xfId="0" applyNumberFormat="1" applyFont="1" applyFill="1" applyBorder="1" applyAlignment="1">
      <alignment horizontal="center" vertical="center" wrapText="1"/>
    </xf>
    <xf numFmtId="2" fontId="14" fillId="2" borderId="16" xfId="0" applyNumberFormat="1" applyFont="1" applyFill="1" applyBorder="1" applyAlignment="1">
      <alignment horizontal="center" vertical="center" wrapText="1"/>
    </xf>
    <xf numFmtId="2" fontId="14" fillId="2" borderId="2" xfId="0" applyNumberFormat="1" applyFont="1" applyFill="1" applyBorder="1" applyAlignment="1">
      <alignment horizontal="center" vertical="center" wrapText="1"/>
    </xf>
    <xf numFmtId="2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wrapText="1"/>
    </xf>
    <xf numFmtId="2" fontId="14" fillId="2" borderId="1" xfId="0" applyNumberFormat="1" applyFont="1" applyFill="1" applyBorder="1" applyAlignment="1">
      <alignment horizontal="center" wrapText="1"/>
    </xf>
    <xf numFmtId="0" fontId="14" fillId="2" borderId="0" xfId="0" applyFont="1" applyFill="1" applyAlignment="1">
      <alignment horizontal="left" vertical="center" wrapText="1"/>
    </xf>
    <xf numFmtId="2" fontId="14" fillId="2" borderId="0" xfId="0" applyNumberFormat="1" applyFont="1" applyFill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49" fontId="14" fillId="2" borderId="13" xfId="0" applyNumberFormat="1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vertical="center" wrapText="1"/>
    </xf>
    <xf numFmtId="0" fontId="11" fillId="2" borderId="2" xfId="0" applyFont="1" applyFill="1" applyBorder="1" applyAlignment="1">
      <alignment vertical="center" wrapText="1"/>
    </xf>
    <xf numFmtId="49" fontId="14" fillId="2" borderId="16" xfId="0" applyNumberFormat="1" applyFont="1" applyFill="1" applyBorder="1" applyAlignment="1">
      <alignment horizontal="center" vertical="center" wrapText="1"/>
    </xf>
    <xf numFmtId="49" fontId="14" fillId="2" borderId="2" xfId="0" applyNumberFormat="1" applyFont="1" applyFill="1" applyBorder="1" applyAlignment="1">
      <alignment horizontal="center" vertical="center" wrapText="1"/>
    </xf>
    <xf numFmtId="2" fontId="9" fillId="0" borderId="0" xfId="0" applyNumberFormat="1" applyFont="1" applyAlignment="1">
      <alignment horizontal="center" wrapText="1"/>
    </xf>
    <xf numFmtId="2" fontId="2" fillId="0" borderId="3" xfId="0" applyNumberFormat="1" applyFont="1" applyBorder="1" applyAlignment="1">
      <alignment horizontal="center" vertical="top" wrapText="1"/>
    </xf>
    <xf numFmtId="2" fontId="2" fillId="0" borderId="5" xfId="0" applyNumberFormat="1" applyFont="1" applyBorder="1" applyAlignment="1">
      <alignment horizontal="center" vertical="top" wrapText="1"/>
    </xf>
    <xf numFmtId="2" fontId="2" fillId="0" borderId="9" xfId="0" applyNumberFormat="1" applyFont="1" applyBorder="1" applyAlignment="1">
      <alignment horizontal="center" vertical="top" wrapText="1"/>
    </xf>
    <xf numFmtId="2" fontId="4" fillId="0" borderId="8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7" xfId="0" applyNumberFormat="1" applyFont="1" applyBorder="1" applyAlignment="1">
      <alignment horizontal="center" vertical="top" wrapText="1"/>
    </xf>
    <xf numFmtId="2" fontId="4" fillId="0" borderId="11" xfId="0" applyNumberFormat="1" applyFont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 wrapText="1"/>
    </xf>
    <xf numFmtId="0" fontId="5" fillId="0" borderId="0" xfId="0" applyFont="1" applyAlignment="1">
      <alignment horizontal="center" vertical="center" wrapText="1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D16"/>
  <sheetViews>
    <sheetView workbookViewId="0"/>
  </sheetViews>
  <sheetFormatPr defaultColWidth="9.140625" defaultRowHeight="15"/>
  <cols>
    <col min="2" max="2" width="53.7109375" customWidth="1"/>
    <col min="3" max="3" width="42.85546875" customWidth="1"/>
    <col min="4" max="4" width="58.7109375" customWidth="1"/>
  </cols>
  <sheetData>
    <row r="2" spans="2:4" ht="18.75">
      <c r="B2" s="46" t="s">
        <v>85</v>
      </c>
      <c r="C2" s="49"/>
      <c r="D2" s="46" t="s">
        <v>86</v>
      </c>
    </row>
    <row r="3" spans="2:4" ht="18.75">
      <c r="B3" s="47"/>
      <c r="C3" s="49"/>
      <c r="D3" s="46"/>
    </row>
    <row r="4" spans="2:4" ht="56.25">
      <c r="B4" s="50" t="s">
        <v>164</v>
      </c>
      <c r="C4" s="52"/>
      <c r="D4" s="53" t="s">
        <v>173</v>
      </c>
    </row>
    <row r="5" spans="2:4" ht="18.75">
      <c r="B5" s="50" t="s">
        <v>165</v>
      </c>
      <c r="C5" s="52"/>
      <c r="D5" s="53" t="s">
        <v>88</v>
      </c>
    </row>
    <row r="6" spans="2:4" ht="18.75">
      <c r="B6" s="54" t="s">
        <v>172</v>
      </c>
      <c r="C6" s="51"/>
      <c r="D6" s="54" t="s">
        <v>172</v>
      </c>
    </row>
    <row r="7" spans="2:4" ht="18.75">
      <c r="C7" s="49"/>
      <c r="D7" s="48"/>
    </row>
    <row r="8" spans="2:4" ht="18.75">
      <c r="C8" s="49"/>
      <c r="D8" s="48"/>
    </row>
    <row r="9" spans="2:4" ht="18.75">
      <c r="C9" s="49"/>
      <c r="D9" s="48"/>
    </row>
    <row r="10" spans="2:4" ht="25.5">
      <c r="B10" s="76" t="s">
        <v>87</v>
      </c>
      <c r="C10" s="76"/>
      <c r="D10" s="76"/>
    </row>
    <row r="11" spans="2:4" ht="25.5">
      <c r="B11" s="76" t="s">
        <v>162</v>
      </c>
      <c r="C11" s="76"/>
      <c r="D11" s="76"/>
    </row>
    <row r="12" spans="2:4" ht="25.5">
      <c r="B12" s="76" t="s">
        <v>163</v>
      </c>
      <c r="C12" s="76"/>
      <c r="D12" s="76"/>
    </row>
    <row r="13" spans="2:4" ht="25.5">
      <c r="B13" s="76" t="s">
        <v>137</v>
      </c>
      <c r="C13" s="76"/>
      <c r="D13" s="76"/>
    </row>
    <row r="14" spans="2:4" ht="18.75">
      <c r="B14" s="46"/>
      <c r="C14" s="49"/>
      <c r="D14" s="46"/>
    </row>
    <row r="15" spans="2:4" ht="25.5">
      <c r="B15" s="76"/>
      <c r="C15" s="76"/>
      <c r="D15" s="76"/>
    </row>
    <row r="16" spans="2:4" ht="25.5">
      <c r="B16" s="76" t="s">
        <v>178</v>
      </c>
      <c r="C16" s="76"/>
      <c r="D16" s="76"/>
    </row>
  </sheetData>
  <mergeCells count="6">
    <mergeCell ref="B16:D16"/>
    <mergeCell ref="B10:D10"/>
    <mergeCell ref="B11:D11"/>
    <mergeCell ref="B12:D12"/>
    <mergeCell ref="B13:D13"/>
    <mergeCell ref="B15:D15"/>
  </mergeCells>
  <pageMargins left="0.7" right="0.7" top="0.75" bottom="0.75" header="0.3" footer="0.3"/>
  <pageSetup paperSize="9" scale="75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2"/>
  <sheetViews>
    <sheetView tabSelected="1" view="pageBreakPreview" topLeftCell="B259" zoomScale="70" zoomScaleNormal="70" zoomScaleSheetLayoutView="70" workbookViewId="0">
      <selection activeCell="K273" sqref="B272:P273"/>
    </sheetView>
  </sheetViews>
  <sheetFormatPr defaultColWidth="9.140625" defaultRowHeight="18.75"/>
  <cols>
    <col min="1" max="1" width="0" style="27" hidden="1" customWidth="1"/>
    <col min="2" max="2" width="21" style="27" customWidth="1"/>
    <col min="3" max="3" width="47.85546875" style="27" customWidth="1"/>
    <col min="4" max="4" width="12.42578125" style="57" customWidth="1"/>
    <col min="5" max="5" width="11.28515625" style="27" customWidth="1"/>
    <col min="6" max="6" width="10.28515625" style="27" customWidth="1"/>
    <col min="7" max="7" width="13" style="27" customWidth="1"/>
    <col min="8" max="8" width="14.28515625" style="27" customWidth="1"/>
    <col min="9" max="9" width="10.5703125" style="27" customWidth="1"/>
    <col min="10" max="10" width="8.85546875" style="27" customWidth="1"/>
    <col min="11" max="11" width="9.85546875" style="27" customWidth="1"/>
    <col min="12" max="12" width="11.7109375" style="27" customWidth="1"/>
    <col min="13" max="13" width="11.5703125" style="27" customWidth="1"/>
    <col min="14" max="14" width="11.28515625" style="27" customWidth="1"/>
    <col min="15" max="15" width="10.7109375" style="27" customWidth="1"/>
    <col min="16" max="16" width="7.85546875" style="27" customWidth="1"/>
    <col min="17" max="16384" width="9.140625" style="27"/>
  </cols>
  <sheetData>
    <row r="1" spans="1:16" s="32" customFormat="1">
      <c r="B1" s="34"/>
      <c r="C1" s="34"/>
      <c r="D1" s="55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s="32" customFormat="1">
      <c r="B2" s="59" t="s">
        <v>100</v>
      </c>
      <c r="C2" s="34"/>
      <c r="D2" s="55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s="32" customFormat="1">
      <c r="B3" s="59" t="s">
        <v>101</v>
      </c>
      <c r="C3" s="34"/>
      <c r="D3" s="55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32" customFormat="1">
      <c r="B4" s="59" t="s">
        <v>102</v>
      </c>
      <c r="C4" s="34"/>
      <c r="D4" s="55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</row>
    <row r="5" spans="1:16" ht="37.9" customHeight="1">
      <c r="B5" s="83" t="s">
        <v>0</v>
      </c>
      <c r="C5" s="83" t="s">
        <v>1</v>
      </c>
      <c r="D5" s="88" t="s">
        <v>2</v>
      </c>
      <c r="E5" s="83" t="s">
        <v>3</v>
      </c>
      <c r="F5" s="83"/>
      <c r="G5" s="83"/>
      <c r="H5" s="83" t="s">
        <v>4</v>
      </c>
      <c r="I5" s="83" t="s">
        <v>5</v>
      </c>
      <c r="J5" s="83"/>
      <c r="K5" s="83"/>
      <c r="L5" s="83"/>
      <c r="M5" s="83" t="s">
        <v>6</v>
      </c>
      <c r="N5" s="83"/>
      <c r="O5" s="83"/>
      <c r="P5" s="83"/>
    </row>
    <row r="6" spans="1:16" ht="27.75" customHeight="1">
      <c r="B6" s="83"/>
      <c r="C6" s="83"/>
      <c r="D6" s="88"/>
      <c r="E6" s="65" t="s">
        <v>7</v>
      </c>
      <c r="F6" s="65" t="s">
        <v>8</v>
      </c>
      <c r="G6" s="65" t="s">
        <v>9</v>
      </c>
      <c r="H6" s="83"/>
      <c r="I6" s="65" t="s">
        <v>103</v>
      </c>
      <c r="J6" s="65" t="s">
        <v>10</v>
      </c>
      <c r="K6" s="65" t="s">
        <v>11</v>
      </c>
      <c r="L6" s="65" t="s">
        <v>12</v>
      </c>
      <c r="M6" s="65" t="s">
        <v>13</v>
      </c>
      <c r="N6" s="65" t="s">
        <v>14</v>
      </c>
      <c r="O6" s="65" t="s">
        <v>15</v>
      </c>
      <c r="P6" s="65" t="s">
        <v>16</v>
      </c>
    </row>
    <row r="7" spans="1:16" ht="15" customHeight="1">
      <c r="B7" s="83" t="s">
        <v>17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</row>
    <row r="8" spans="1:16" ht="27.6" customHeight="1">
      <c r="A8" s="27">
        <v>1</v>
      </c>
      <c r="B8" s="65" t="s">
        <v>209</v>
      </c>
      <c r="C8" s="33" t="s">
        <v>150</v>
      </c>
      <c r="D8" s="68">
        <v>150</v>
      </c>
      <c r="E8" s="29">
        <v>7.9499999999999993</v>
      </c>
      <c r="F8" s="29">
        <v>8.6999999999999993</v>
      </c>
      <c r="G8" s="29">
        <v>28.650000000000002</v>
      </c>
      <c r="H8" s="29">
        <v>223.62</v>
      </c>
      <c r="I8" s="29">
        <v>4.4999999999999998E-2</v>
      </c>
      <c r="J8" s="29">
        <v>4.4999999999999998E-2</v>
      </c>
      <c r="K8" s="29">
        <v>4.4999999999999998E-2</v>
      </c>
      <c r="L8" s="29">
        <v>0.70499999999999996</v>
      </c>
      <c r="M8" s="29">
        <v>126</v>
      </c>
      <c r="N8" s="29">
        <v>100.05000000000001</v>
      </c>
      <c r="O8" s="29">
        <v>10.95</v>
      </c>
      <c r="P8" s="29">
        <v>0.75</v>
      </c>
    </row>
    <row r="9" spans="1:16" ht="16.899999999999999" customHeight="1">
      <c r="A9" s="27">
        <v>1</v>
      </c>
      <c r="B9" s="65"/>
      <c r="C9" s="33" t="s">
        <v>177</v>
      </c>
      <c r="D9" s="68">
        <v>60</v>
      </c>
      <c r="E9" s="29">
        <v>3.5200000000000005</v>
      </c>
      <c r="F9" s="29">
        <v>3.64</v>
      </c>
      <c r="G9" s="29">
        <v>9.9600000000000009</v>
      </c>
      <c r="H9" s="29">
        <v>86.68</v>
      </c>
      <c r="I9" s="29">
        <v>9.4399999999999998E-2</v>
      </c>
      <c r="J9" s="29">
        <v>0.42000000000000004</v>
      </c>
      <c r="K9" s="29">
        <v>8.76</v>
      </c>
      <c r="L9" s="29">
        <v>0.1464</v>
      </c>
      <c r="M9" s="29">
        <v>32.6</v>
      </c>
      <c r="N9" s="29">
        <v>101.36000000000001</v>
      </c>
      <c r="O9" s="29">
        <v>27.451999999999998</v>
      </c>
      <c r="P9" s="29">
        <v>0.7128000000000001</v>
      </c>
    </row>
    <row r="10" spans="1:16" ht="19.149999999999999" customHeight="1">
      <c r="B10" s="65"/>
      <c r="C10" s="33" t="s">
        <v>268</v>
      </c>
      <c r="D10" s="61">
        <v>110</v>
      </c>
      <c r="E10" s="29">
        <v>2.8600000000000003</v>
      </c>
      <c r="F10" s="29">
        <v>2.75</v>
      </c>
      <c r="G10" s="29">
        <v>17.600000000000001</v>
      </c>
      <c r="H10" s="29">
        <v>104.50000000000001</v>
      </c>
      <c r="I10" s="29">
        <v>4.4000000000000004E-2</v>
      </c>
      <c r="J10" s="29">
        <v>0</v>
      </c>
      <c r="K10" s="29">
        <v>4.4000000000000004E-2</v>
      </c>
      <c r="L10" s="29">
        <v>0.66</v>
      </c>
      <c r="M10" s="29">
        <v>5.28</v>
      </c>
      <c r="N10" s="29">
        <v>14.52</v>
      </c>
      <c r="O10" s="29">
        <v>1.9800000000000002</v>
      </c>
      <c r="P10" s="29">
        <v>0.88000000000000012</v>
      </c>
    </row>
    <row r="11" spans="1:16" ht="24.6" customHeight="1">
      <c r="B11" s="65" t="s">
        <v>143</v>
      </c>
      <c r="C11" s="33" t="s">
        <v>166</v>
      </c>
      <c r="D11" s="68" t="s">
        <v>256</v>
      </c>
      <c r="E11" s="29">
        <v>0.14000000000000001</v>
      </c>
      <c r="F11" s="29">
        <v>0.02</v>
      </c>
      <c r="G11" s="29">
        <v>15.2</v>
      </c>
      <c r="H11" s="29">
        <v>61.54</v>
      </c>
      <c r="I11" s="29">
        <v>0</v>
      </c>
      <c r="J11" s="29">
        <v>2.84</v>
      </c>
      <c r="K11" s="29">
        <v>0</v>
      </c>
      <c r="L11" s="29">
        <v>0.02</v>
      </c>
      <c r="M11" s="29">
        <v>14.2</v>
      </c>
      <c r="N11" s="29">
        <v>4.4000000000000004</v>
      </c>
      <c r="O11" s="29">
        <v>2.4</v>
      </c>
      <c r="P11" s="29">
        <v>0.36</v>
      </c>
    </row>
    <row r="12" spans="1:16" s="58" customFormat="1" ht="18" customHeight="1">
      <c r="A12" s="58">
        <v>1</v>
      </c>
      <c r="B12" s="65"/>
      <c r="C12" s="33" t="s">
        <v>18</v>
      </c>
      <c r="D12" s="60">
        <v>527</v>
      </c>
      <c r="E12" s="68">
        <v>14.469999999999999</v>
      </c>
      <c r="F12" s="68">
        <v>15.11</v>
      </c>
      <c r="G12" s="68">
        <v>71.41</v>
      </c>
      <c r="H12" s="68">
        <v>476.34000000000003</v>
      </c>
      <c r="I12" s="68">
        <v>0.18340000000000001</v>
      </c>
      <c r="J12" s="68">
        <v>3.3049999999999997</v>
      </c>
      <c r="K12" s="68">
        <v>8.8490000000000002</v>
      </c>
      <c r="L12" s="68">
        <v>1.5314000000000001</v>
      </c>
      <c r="M12" s="68">
        <v>178.07999999999998</v>
      </c>
      <c r="N12" s="68">
        <v>220.33000000000004</v>
      </c>
      <c r="O12" s="68">
        <v>42.781999999999996</v>
      </c>
      <c r="P12" s="68">
        <v>2.7028000000000003</v>
      </c>
    </row>
    <row r="13" spans="1:16" ht="15" customHeight="1">
      <c r="A13" s="27">
        <v>1</v>
      </c>
      <c r="B13" s="83" t="s">
        <v>19</v>
      </c>
      <c r="C13" s="83"/>
      <c r="D13" s="83"/>
      <c r="E13" s="83"/>
      <c r="F13" s="83"/>
      <c r="G13" s="83"/>
      <c r="H13" s="83"/>
      <c r="I13" s="83"/>
      <c r="J13" s="83"/>
      <c r="K13" s="83"/>
      <c r="L13" s="83"/>
      <c r="M13" s="83"/>
      <c r="N13" s="83"/>
      <c r="O13" s="83"/>
      <c r="P13" s="83"/>
    </row>
    <row r="14" spans="1:16" ht="33" customHeight="1">
      <c r="B14" s="65" t="s">
        <v>183</v>
      </c>
      <c r="C14" s="33" t="s">
        <v>299</v>
      </c>
      <c r="D14" s="68">
        <v>60</v>
      </c>
      <c r="E14" s="29">
        <v>2.448</v>
      </c>
      <c r="F14" s="29">
        <v>4.29</v>
      </c>
      <c r="G14" s="29">
        <v>10.907999999999999</v>
      </c>
      <c r="H14" s="29">
        <v>92.4</v>
      </c>
      <c r="I14" s="29">
        <v>0</v>
      </c>
      <c r="J14" s="29">
        <v>0.21</v>
      </c>
      <c r="K14" s="29">
        <v>0</v>
      </c>
      <c r="L14" s="29">
        <v>2.0580000000000003</v>
      </c>
      <c r="M14" s="29">
        <v>50.591999999999999</v>
      </c>
      <c r="N14" s="29">
        <v>46.332000000000001</v>
      </c>
      <c r="O14" s="29">
        <v>178.65</v>
      </c>
      <c r="P14" s="29">
        <v>2.34</v>
      </c>
    </row>
    <row r="15" spans="1:16" ht="24" customHeight="1">
      <c r="B15" s="65" t="s">
        <v>280</v>
      </c>
      <c r="C15" s="33" t="s">
        <v>218</v>
      </c>
      <c r="D15" s="68">
        <v>60</v>
      </c>
      <c r="E15" s="29">
        <v>0.66</v>
      </c>
      <c r="F15" s="29">
        <v>0.12</v>
      </c>
      <c r="G15" s="29">
        <v>2.2799999999999998</v>
      </c>
      <c r="H15" s="29">
        <v>12.84</v>
      </c>
      <c r="I15" s="29">
        <v>3.5999999999999997E-2</v>
      </c>
      <c r="J15" s="29">
        <v>15</v>
      </c>
      <c r="K15" s="29">
        <v>0</v>
      </c>
      <c r="L15" s="29">
        <v>0.42</v>
      </c>
      <c r="M15" s="29">
        <v>8.4</v>
      </c>
      <c r="N15" s="29">
        <v>15.6</v>
      </c>
      <c r="O15" s="29">
        <v>12</v>
      </c>
      <c r="P15" s="29">
        <v>0.54</v>
      </c>
    </row>
    <row r="16" spans="1:16" ht="21" customHeight="1">
      <c r="B16" s="65"/>
      <c r="C16" s="33" t="s">
        <v>47</v>
      </c>
      <c r="D16" s="68">
        <v>60</v>
      </c>
      <c r="E16" s="65">
        <v>1.5539999999999998</v>
      </c>
      <c r="F16" s="65">
        <v>2.2050000000000001</v>
      </c>
      <c r="G16" s="65">
        <v>6.5940000000000003</v>
      </c>
      <c r="H16" s="65">
        <v>52.62</v>
      </c>
      <c r="I16" s="65">
        <v>1.7999999999999999E-2</v>
      </c>
      <c r="J16" s="65">
        <v>7.6050000000000004</v>
      </c>
      <c r="K16" s="65">
        <v>0</v>
      </c>
      <c r="L16" s="65">
        <v>1.2389999999999999</v>
      </c>
      <c r="M16" s="65">
        <v>29.495999999999995</v>
      </c>
      <c r="N16" s="65">
        <v>30.965999999999998</v>
      </c>
      <c r="O16" s="65">
        <v>95.325000000000003</v>
      </c>
      <c r="P16" s="65">
        <v>1.44</v>
      </c>
    </row>
    <row r="17" spans="1:16" ht="36" customHeight="1">
      <c r="B17" s="65" t="s">
        <v>281</v>
      </c>
      <c r="C17" s="33" t="s">
        <v>273</v>
      </c>
      <c r="D17" s="68">
        <v>200</v>
      </c>
      <c r="E17" s="29">
        <v>1.8</v>
      </c>
      <c r="F17" s="29">
        <v>2.8</v>
      </c>
      <c r="G17" s="29">
        <v>10.4</v>
      </c>
      <c r="H17" s="29">
        <v>74.2</v>
      </c>
      <c r="I17" s="29">
        <v>0</v>
      </c>
      <c r="J17" s="29">
        <v>0.2</v>
      </c>
      <c r="K17" s="29">
        <v>4.2</v>
      </c>
      <c r="L17" s="29">
        <v>17.8</v>
      </c>
      <c r="M17" s="29">
        <v>27.2</v>
      </c>
      <c r="N17" s="29">
        <v>51.6</v>
      </c>
      <c r="O17" s="29">
        <v>1</v>
      </c>
      <c r="P17" s="29">
        <v>1.8</v>
      </c>
    </row>
    <row r="18" spans="1:16" ht="26.45" customHeight="1">
      <c r="A18" s="27">
        <v>1</v>
      </c>
      <c r="B18" s="65" t="s">
        <v>193</v>
      </c>
      <c r="C18" s="33" t="s">
        <v>194</v>
      </c>
      <c r="D18" s="60">
        <v>100</v>
      </c>
      <c r="E18" s="29">
        <v>14.3</v>
      </c>
      <c r="F18" s="29">
        <v>18.53</v>
      </c>
      <c r="G18" s="29">
        <v>0.09</v>
      </c>
      <c r="H18" s="29">
        <v>224.33</v>
      </c>
      <c r="I18" s="29">
        <v>0.01</v>
      </c>
      <c r="J18" s="29">
        <v>0.05</v>
      </c>
      <c r="K18" s="29">
        <v>0.01</v>
      </c>
      <c r="L18" s="29">
        <v>2.8</v>
      </c>
      <c r="M18" s="29">
        <v>23.9</v>
      </c>
      <c r="N18" s="29">
        <v>20.399999999999999</v>
      </c>
      <c r="O18" s="29">
        <v>173</v>
      </c>
      <c r="P18" s="29">
        <v>1.5</v>
      </c>
    </row>
    <row r="19" spans="1:16" ht="30" customHeight="1">
      <c r="B19" s="65" t="s">
        <v>130</v>
      </c>
      <c r="C19" s="33" t="s">
        <v>179</v>
      </c>
      <c r="D19" s="60">
        <v>150</v>
      </c>
      <c r="E19" s="29">
        <v>3.5999999999999996</v>
      </c>
      <c r="F19" s="29">
        <v>4.0200000000000005</v>
      </c>
      <c r="G19" s="29">
        <v>31.47</v>
      </c>
      <c r="H19" s="29">
        <v>176.46</v>
      </c>
      <c r="I19" s="29">
        <v>0.03</v>
      </c>
      <c r="J19" s="29">
        <v>0</v>
      </c>
      <c r="K19" s="29">
        <v>19.350000000000001</v>
      </c>
      <c r="L19" s="29">
        <v>0.255</v>
      </c>
      <c r="M19" s="29">
        <v>5.91</v>
      </c>
      <c r="N19" s="29">
        <v>77.804999999999993</v>
      </c>
      <c r="O19" s="29">
        <v>25.454999999999998</v>
      </c>
      <c r="P19" s="29">
        <v>0.52499999999999991</v>
      </c>
    </row>
    <row r="20" spans="1:16" ht="15" customHeight="1">
      <c r="B20" s="65" t="s">
        <v>142</v>
      </c>
      <c r="C20" s="33" t="s">
        <v>20</v>
      </c>
      <c r="D20" s="60">
        <v>30</v>
      </c>
      <c r="E20" s="29">
        <v>2.3009999999999997</v>
      </c>
      <c r="F20" s="29">
        <v>0.20100000000000001</v>
      </c>
      <c r="G20" s="29">
        <v>14.798999999999999</v>
      </c>
      <c r="H20" s="29">
        <v>70.209000000000003</v>
      </c>
      <c r="I20" s="29">
        <v>0</v>
      </c>
      <c r="J20" s="29">
        <v>0</v>
      </c>
      <c r="K20" s="29">
        <v>0</v>
      </c>
      <c r="L20" s="29">
        <v>0.3</v>
      </c>
      <c r="M20" s="29">
        <v>6</v>
      </c>
      <c r="N20" s="29">
        <v>19.5</v>
      </c>
      <c r="O20" s="29">
        <v>4.2</v>
      </c>
      <c r="P20" s="29">
        <v>0.3</v>
      </c>
    </row>
    <row r="21" spans="1:16" ht="15" customHeight="1">
      <c r="B21" s="65" t="s">
        <v>145</v>
      </c>
      <c r="C21" s="33" t="s">
        <v>21</v>
      </c>
      <c r="D21" s="60">
        <v>40</v>
      </c>
      <c r="E21" s="29">
        <v>2.6</v>
      </c>
      <c r="F21" s="29">
        <v>0.5</v>
      </c>
      <c r="G21" s="29">
        <v>15.8</v>
      </c>
      <c r="H21" s="29">
        <v>78.100000000000009</v>
      </c>
      <c r="I21" s="29">
        <v>0.1</v>
      </c>
      <c r="J21" s="29">
        <v>0</v>
      </c>
      <c r="K21" s="29">
        <v>0</v>
      </c>
      <c r="L21" s="29">
        <v>0.60000000000000009</v>
      </c>
      <c r="M21" s="29">
        <v>11.600000000000001</v>
      </c>
      <c r="N21" s="29">
        <v>60</v>
      </c>
      <c r="O21" s="29">
        <v>18.8</v>
      </c>
      <c r="P21" s="29">
        <v>1.6</v>
      </c>
    </row>
    <row r="22" spans="1:16" ht="15" customHeight="1">
      <c r="B22" s="65" t="s">
        <v>141</v>
      </c>
      <c r="C22" s="33" t="s">
        <v>49</v>
      </c>
      <c r="D22" s="60">
        <v>200</v>
      </c>
      <c r="E22" s="29">
        <v>0.28000000000000003</v>
      </c>
      <c r="F22" s="29">
        <v>0.1</v>
      </c>
      <c r="G22" s="29">
        <v>28.88</v>
      </c>
      <c r="H22" s="29">
        <v>117.54</v>
      </c>
      <c r="I22" s="29">
        <v>0</v>
      </c>
      <c r="J22" s="29">
        <v>19.3</v>
      </c>
      <c r="K22" s="29">
        <v>0</v>
      </c>
      <c r="L22" s="29">
        <v>0.16</v>
      </c>
      <c r="M22" s="29">
        <v>13.66</v>
      </c>
      <c r="N22" s="29">
        <v>7.38</v>
      </c>
      <c r="O22" s="29">
        <v>5.78</v>
      </c>
      <c r="P22" s="29">
        <v>0.46800000000000003</v>
      </c>
    </row>
    <row r="23" spans="1:16" ht="15" customHeight="1">
      <c r="B23" s="65"/>
      <c r="C23" s="33" t="s">
        <v>18</v>
      </c>
      <c r="D23" s="60">
        <v>780</v>
      </c>
      <c r="E23" s="65">
        <v>26.434999999999999</v>
      </c>
      <c r="F23" s="65">
        <v>28.356000000000002</v>
      </c>
      <c r="G23" s="65">
        <v>108.033</v>
      </c>
      <c r="H23" s="65">
        <v>793.45899999999995</v>
      </c>
      <c r="I23" s="65">
        <v>0.158</v>
      </c>
      <c r="J23" s="65">
        <v>27.155000000000001</v>
      </c>
      <c r="K23" s="65">
        <v>23.560000000000002</v>
      </c>
      <c r="L23" s="65">
        <v>23.154000000000003</v>
      </c>
      <c r="M23" s="65">
        <v>117.76599999999999</v>
      </c>
      <c r="N23" s="65">
        <v>267.65100000000001</v>
      </c>
      <c r="O23" s="65">
        <v>323.55999999999995</v>
      </c>
      <c r="P23" s="65">
        <v>7.6330000000000009</v>
      </c>
    </row>
    <row r="24" spans="1:16" ht="15" customHeight="1">
      <c r="A24" s="27">
        <v>1</v>
      </c>
      <c r="B24" s="80" t="s">
        <v>187</v>
      </c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2"/>
    </row>
    <row r="25" spans="1:16" ht="29.45" customHeight="1">
      <c r="B25" s="65" t="s">
        <v>189</v>
      </c>
      <c r="C25" s="33" t="s">
        <v>190</v>
      </c>
      <c r="D25" s="60">
        <v>100</v>
      </c>
      <c r="E25" s="29">
        <v>10.9</v>
      </c>
      <c r="F25" s="29">
        <v>10.86</v>
      </c>
      <c r="G25" s="29">
        <v>14.4</v>
      </c>
      <c r="H25" s="29">
        <v>198.94</v>
      </c>
      <c r="I25" s="29">
        <v>7.0000000000000007E-2</v>
      </c>
      <c r="J25" s="29">
        <v>3</v>
      </c>
      <c r="K25" s="29">
        <v>82.5</v>
      </c>
      <c r="L25" s="29">
        <v>0.81</v>
      </c>
      <c r="M25" s="29">
        <v>236.94</v>
      </c>
      <c r="N25" s="29">
        <v>192.1</v>
      </c>
      <c r="O25" s="29">
        <v>21.05</v>
      </c>
      <c r="P25" s="29">
        <v>1.2</v>
      </c>
    </row>
    <row r="26" spans="1:16" ht="21" customHeight="1">
      <c r="B26" s="65" t="s">
        <v>272</v>
      </c>
      <c r="C26" s="33" t="s">
        <v>271</v>
      </c>
      <c r="D26" s="60">
        <v>60</v>
      </c>
      <c r="E26" s="29">
        <v>0.72</v>
      </c>
      <c r="F26" s="29">
        <v>5.3999999999999999E-2</v>
      </c>
      <c r="G26" s="29">
        <v>6.96</v>
      </c>
      <c r="H26" s="29">
        <v>31.379999999999995</v>
      </c>
      <c r="I26" s="29">
        <v>0.03</v>
      </c>
      <c r="J26" s="29">
        <v>2.88</v>
      </c>
      <c r="K26" s="29">
        <v>0</v>
      </c>
      <c r="L26" s="29">
        <v>0.18</v>
      </c>
      <c r="M26" s="29">
        <v>15.6</v>
      </c>
      <c r="N26" s="29">
        <v>31.679999999999996</v>
      </c>
      <c r="O26" s="29">
        <v>21.84</v>
      </c>
      <c r="P26" s="29">
        <v>0.36</v>
      </c>
    </row>
    <row r="27" spans="1:16" ht="18.600000000000001" customHeight="1">
      <c r="B27" s="65" t="s">
        <v>184</v>
      </c>
      <c r="C27" s="33" t="s">
        <v>161</v>
      </c>
      <c r="D27" s="60">
        <v>200</v>
      </c>
      <c r="E27" s="29">
        <v>0.16</v>
      </c>
      <c r="F27" s="29">
        <v>0.16</v>
      </c>
      <c r="G27" s="29">
        <v>19.88</v>
      </c>
      <c r="H27" s="29">
        <v>81.599999999999994</v>
      </c>
      <c r="I27" s="29">
        <v>0</v>
      </c>
      <c r="J27" s="29">
        <v>0.02</v>
      </c>
      <c r="K27" s="29">
        <v>0.9</v>
      </c>
      <c r="L27" s="29">
        <v>0.08</v>
      </c>
      <c r="M27" s="29">
        <v>14.18</v>
      </c>
      <c r="N27" s="29">
        <v>5.14</v>
      </c>
      <c r="O27" s="29">
        <v>4.4000000000000004</v>
      </c>
      <c r="P27" s="29">
        <v>0.96</v>
      </c>
    </row>
    <row r="28" spans="1:16" ht="15" customHeight="1">
      <c r="B28" s="65"/>
      <c r="C28" s="33" t="s">
        <v>18</v>
      </c>
      <c r="D28" s="61">
        <v>360</v>
      </c>
      <c r="E28" s="65">
        <v>11.06</v>
      </c>
      <c r="F28" s="65">
        <v>11.02</v>
      </c>
      <c r="G28" s="65">
        <v>34.28</v>
      </c>
      <c r="H28" s="65">
        <v>280.53999999999996</v>
      </c>
      <c r="I28" s="65">
        <v>7.0000000000000007E-2</v>
      </c>
      <c r="J28" s="65">
        <v>3.02</v>
      </c>
      <c r="K28" s="65">
        <v>83.4</v>
      </c>
      <c r="L28" s="65">
        <v>0.89</v>
      </c>
      <c r="M28" s="65">
        <v>251.12</v>
      </c>
      <c r="N28" s="65">
        <v>197.23999999999998</v>
      </c>
      <c r="O28" s="65">
        <v>25.450000000000003</v>
      </c>
      <c r="P28" s="65">
        <v>2.16</v>
      </c>
    </row>
    <row r="29" spans="1:16" ht="15" customHeight="1">
      <c r="B29" s="65"/>
      <c r="C29" s="33" t="s">
        <v>22</v>
      </c>
      <c r="D29" s="60">
        <v>1667</v>
      </c>
      <c r="E29" s="65">
        <v>51.964999999999996</v>
      </c>
      <c r="F29" s="65">
        <v>54.486000000000004</v>
      </c>
      <c r="G29" s="65">
        <v>213.72299999999998</v>
      </c>
      <c r="H29" s="65">
        <v>1550.3389999999999</v>
      </c>
      <c r="I29" s="65">
        <v>0.41139999999999999</v>
      </c>
      <c r="J29" s="65">
        <v>33.480000000000004</v>
      </c>
      <c r="K29" s="65">
        <v>115.80900000000001</v>
      </c>
      <c r="L29" s="65">
        <v>25.575400000000005</v>
      </c>
      <c r="M29" s="65">
        <v>546.96599999999989</v>
      </c>
      <c r="N29" s="65">
        <v>685.221</v>
      </c>
      <c r="O29" s="65">
        <v>391.79199999999992</v>
      </c>
      <c r="P29" s="65">
        <v>12.495800000000001</v>
      </c>
    </row>
    <row r="30" spans="1:16" ht="15" customHeight="1">
      <c r="B30" s="71"/>
      <c r="C30" s="72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</row>
    <row r="31" spans="1:16" ht="15" customHeight="1">
      <c r="B31" s="87" t="s">
        <v>307</v>
      </c>
      <c r="C31" s="87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/>
    </row>
    <row r="32" spans="1:16" s="32" customFormat="1" ht="15" customHeight="1">
      <c r="B32" s="35"/>
      <c r="C32" s="35"/>
      <c r="D32" s="56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</row>
    <row r="33" spans="1:16" s="32" customFormat="1" ht="20.100000000000001" customHeight="1">
      <c r="B33" s="59" t="s">
        <v>104</v>
      </c>
      <c r="C33" s="34"/>
      <c r="D33" s="56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</row>
    <row r="34" spans="1:16" s="32" customFormat="1" ht="20.100000000000001" customHeight="1">
      <c r="B34" s="59" t="s">
        <v>101</v>
      </c>
      <c r="C34" s="34"/>
      <c r="D34" s="56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</row>
    <row r="35" spans="1:16" s="32" customFormat="1" ht="20.100000000000001" customHeight="1">
      <c r="B35" s="59" t="s">
        <v>102</v>
      </c>
      <c r="C35" s="34"/>
      <c r="D35" s="56"/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/>
    </row>
    <row r="36" spans="1:16" s="32" customFormat="1" ht="34.15" customHeight="1">
      <c r="B36" s="85" t="s">
        <v>0</v>
      </c>
      <c r="C36" s="85" t="s">
        <v>1</v>
      </c>
      <c r="D36" s="84" t="s">
        <v>2</v>
      </c>
      <c r="E36" s="83" t="s">
        <v>3</v>
      </c>
      <c r="F36" s="83"/>
      <c r="G36" s="83"/>
      <c r="H36" s="83" t="s">
        <v>4</v>
      </c>
      <c r="I36" s="83" t="s">
        <v>5</v>
      </c>
      <c r="J36" s="83"/>
      <c r="K36" s="83"/>
      <c r="L36" s="83"/>
      <c r="M36" s="83" t="s">
        <v>6</v>
      </c>
      <c r="N36" s="83"/>
      <c r="O36" s="83"/>
      <c r="P36" s="83"/>
    </row>
    <row r="37" spans="1:16" s="32" customFormat="1" ht="41.25" customHeight="1">
      <c r="B37" s="85"/>
      <c r="C37" s="85"/>
      <c r="D37" s="84"/>
      <c r="E37" s="65" t="s">
        <v>7</v>
      </c>
      <c r="F37" s="65" t="s">
        <v>8</v>
      </c>
      <c r="G37" s="65" t="s">
        <v>9</v>
      </c>
      <c r="H37" s="83"/>
      <c r="I37" s="65" t="s">
        <v>103</v>
      </c>
      <c r="J37" s="65" t="s">
        <v>10</v>
      </c>
      <c r="K37" s="65" t="s">
        <v>11</v>
      </c>
      <c r="L37" s="65" t="s">
        <v>12</v>
      </c>
      <c r="M37" s="65" t="s">
        <v>13</v>
      </c>
      <c r="N37" s="65" t="s">
        <v>14</v>
      </c>
      <c r="O37" s="65" t="s">
        <v>15</v>
      </c>
      <c r="P37" s="65" t="s">
        <v>16</v>
      </c>
    </row>
    <row r="38" spans="1:16" ht="15" customHeight="1">
      <c r="A38" s="27">
        <v>2</v>
      </c>
      <c r="B38" s="83" t="s">
        <v>17</v>
      </c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</row>
    <row r="39" spans="1:16" ht="38.25" customHeight="1">
      <c r="A39" s="27">
        <v>2</v>
      </c>
      <c r="B39" s="65" t="s">
        <v>213</v>
      </c>
      <c r="C39" s="33" t="s">
        <v>214</v>
      </c>
      <c r="D39" s="68">
        <v>100</v>
      </c>
      <c r="E39" s="29">
        <v>12.37</v>
      </c>
      <c r="F39" s="29">
        <v>9.9</v>
      </c>
      <c r="G39" s="29">
        <v>3.04</v>
      </c>
      <c r="H39" s="29">
        <v>151</v>
      </c>
      <c r="I39" s="29">
        <v>8.1000000000000003E-2</v>
      </c>
      <c r="J39" s="29">
        <v>0.1</v>
      </c>
      <c r="K39" s="29">
        <v>1.43</v>
      </c>
      <c r="L39" s="29">
        <v>2.74</v>
      </c>
      <c r="M39" s="29">
        <v>47.49</v>
      </c>
      <c r="N39" s="29">
        <v>28.73</v>
      </c>
      <c r="O39" s="29">
        <v>13.07</v>
      </c>
      <c r="P39" s="29">
        <v>1.75</v>
      </c>
    </row>
    <row r="40" spans="1:16" ht="15" customHeight="1">
      <c r="B40" s="65" t="s">
        <v>148</v>
      </c>
      <c r="C40" s="33" t="s">
        <v>203</v>
      </c>
      <c r="D40" s="68">
        <v>30</v>
      </c>
      <c r="E40" s="29">
        <v>0.24</v>
      </c>
      <c r="F40" s="29">
        <v>0.03</v>
      </c>
      <c r="G40" s="29">
        <v>0.75</v>
      </c>
      <c r="H40" s="29">
        <v>4.2300000000000004</v>
      </c>
      <c r="I40" s="29">
        <v>0</v>
      </c>
      <c r="J40" s="29">
        <v>3</v>
      </c>
      <c r="K40" s="29">
        <v>0</v>
      </c>
      <c r="L40" s="29">
        <v>0</v>
      </c>
      <c r="M40" s="29">
        <v>6.99</v>
      </c>
      <c r="N40" s="29">
        <v>12.48</v>
      </c>
      <c r="O40" s="29">
        <v>4.2</v>
      </c>
      <c r="P40" s="29">
        <v>0.18</v>
      </c>
    </row>
    <row r="41" spans="1:16" ht="15" customHeight="1">
      <c r="B41" s="65" t="s">
        <v>282</v>
      </c>
      <c r="C41" s="33" t="s">
        <v>301</v>
      </c>
      <c r="D41" s="68">
        <v>30</v>
      </c>
      <c r="E41" s="29">
        <v>0.51</v>
      </c>
      <c r="F41" s="29">
        <v>0.89999999999999991</v>
      </c>
      <c r="G41" s="29">
        <v>1.7999999999999998</v>
      </c>
      <c r="H41" s="29">
        <v>17.34</v>
      </c>
      <c r="I41" s="29">
        <v>0</v>
      </c>
      <c r="J41" s="29">
        <v>1.8599999999999999</v>
      </c>
      <c r="K41" s="29">
        <v>0</v>
      </c>
      <c r="L41" s="29">
        <v>0.66</v>
      </c>
      <c r="M41" s="29">
        <v>10.92</v>
      </c>
      <c r="N41" s="29">
        <v>10.92</v>
      </c>
      <c r="O41" s="29">
        <v>3.99</v>
      </c>
      <c r="P41" s="29">
        <v>0.21</v>
      </c>
    </row>
    <row r="42" spans="1:16" ht="15" customHeight="1">
      <c r="B42" s="65"/>
      <c r="C42" s="33" t="s">
        <v>47</v>
      </c>
      <c r="D42" s="68">
        <v>30</v>
      </c>
      <c r="E42" s="65">
        <v>0.375</v>
      </c>
      <c r="F42" s="65">
        <v>0.46499999999999997</v>
      </c>
      <c r="G42" s="65">
        <v>1.2749999999999999</v>
      </c>
      <c r="H42" s="65">
        <v>10.785</v>
      </c>
      <c r="I42" s="65">
        <v>0</v>
      </c>
      <c r="J42" s="65">
        <v>2.4299999999999997</v>
      </c>
      <c r="K42" s="65">
        <v>0</v>
      </c>
      <c r="L42" s="65">
        <v>0.33</v>
      </c>
      <c r="M42" s="65">
        <v>8.9550000000000001</v>
      </c>
      <c r="N42" s="65">
        <v>11.7</v>
      </c>
      <c r="O42" s="65">
        <v>4.0949999999999998</v>
      </c>
      <c r="P42" s="65">
        <v>0.19499999999999998</v>
      </c>
    </row>
    <row r="43" spans="1:16" ht="15" customHeight="1">
      <c r="B43" s="65" t="s">
        <v>142</v>
      </c>
      <c r="C43" s="33" t="s">
        <v>20</v>
      </c>
      <c r="D43" s="68">
        <v>20</v>
      </c>
      <c r="E43" s="29">
        <v>1.5333333333333332</v>
      </c>
      <c r="F43" s="29">
        <v>0.13333333333333336</v>
      </c>
      <c r="G43" s="29">
        <v>9.8666666666666671</v>
      </c>
      <c r="H43" s="29">
        <v>46.800000000000004</v>
      </c>
      <c r="I43" s="29">
        <v>0</v>
      </c>
      <c r="J43" s="29">
        <v>0</v>
      </c>
      <c r="K43" s="29">
        <v>0</v>
      </c>
      <c r="L43" s="29">
        <v>0.2</v>
      </c>
      <c r="M43" s="29">
        <v>4</v>
      </c>
      <c r="N43" s="29">
        <v>13</v>
      </c>
      <c r="O43" s="29">
        <v>2.8000000000000007</v>
      </c>
      <c r="P43" s="29">
        <v>0.2</v>
      </c>
    </row>
    <row r="44" spans="1:16" ht="15" customHeight="1">
      <c r="B44" s="65" t="s">
        <v>146</v>
      </c>
      <c r="C44" s="33" t="s">
        <v>151</v>
      </c>
      <c r="D44" s="68">
        <v>60</v>
      </c>
      <c r="E44" s="29">
        <v>3.5999999999999996</v>
      </c>
      <c r="F44" s="29">
        <v>7.1999999999999993</v>
      </c>
      <c r="G44" s="29">
        <v>29.4</v>
      </c>
      <c r="H44" s="29">
        <v>198</v>
      </c>
      <c r="I44" s="29">
        <v>7.8E-2</v>
      </c>
      <c r="J44" s="29">
        <v>0</v>
      </c>
      <c r="K44" s="29">
        <v>0</v>
      </c>
      <c r="L44" s="29">
        <v>1.02</v>
      </c>
      <c r="M44" s="29">
        <v>4.2</v>
      </c>
      <c r="N44" s="29">
        <v>37.799999999999997</v>
      </c>
      <c r="O44" s="29">
        <v>15</v>
      </c>
      <c r="P44" s="29">
        <v>0.84</v>
      </c>
    </row>
    <row r="45" spans="1:16" ht="15" customHeight="1">
      <c r="B45" s="65" t="s">
        <v>167</v>
      </c>
      <c r="C45" s="33" t="s">
        <v>25</v>
      </c>
      <c r="D45" s="68">
        <v>200</v>
      </c>
      <c r="E45" s="29">
        <v>0.08</v>
      </c>
      <c r="F45" s="29">
        <v>0.02</v>
      </c>
      <c r="G45" s="29">
        <v>15</v>
      </c>
      <c r="H45" s="29">
        <v>60.5</v>
      </c>
      <c r="I45" s="29">
        <v>0</v>
      </c>
      <c r="J45" s="29">
        <v>0.04</v>
      </c>
      <c r="K45" s="29">
        <v>0</v>
      </c>
      <c r="L45" s="29">
        <v>0</v>
      </c>
      <c r="M45" s="29">
        <v>11.1</v>
      </c>
      <c r="N45" s="29">
        <v>2.8</v>
      </c>
      <c r="O45" s="29">
        <v>1.4</v>
      </c>
      <c r="P45" s="29">
        <v>0.28000000000000003</v>
      </c>
    </row>
    <row r="46" spans="1:16" ht="15" customHeight="1">
      <c r="B46" s="65"/>
      <c r="C46" s="33" t="s">
        <v>136</v>
      </c>
      <c r="D46" s="68">
        <v>150</v>
      </c>
      <c r="E46" s="29">
        <v>1.4</v>
      </c>
      <c r="F46" s="29">
        <v>0.20000000000000004</v>
      </c>
      <c r="G46" s="29">
        <v>14.3</v>
      </c>
      <c r="H46" s="29">
        <v>64.599999999999994</v>
      </c>
      <c r="I46" s="29">
        <v>5.9999999999999991E-2</v>
      </c>
      <c r="J46" s="29">
        <v>15</v>
      </c>
      <c r="K46" s="29">
        <v>0</v>
      </c>
      <c r="L46" s="29">
        <v>1.7</v>
      </c>
      <c r="M46" s="29">
        <v>30</v>
      </c>
      <c r="N46" s="29">
        <v>51</v>
      </c>
      <c r="O46" s="29">
        <v>24</v>
      </c>
      <c r="P46" s="29">
        <v>0.89999999999999991</v>
      </c>
    </row>
    <row r="47" spans="1:16" ht="15" customHeight="1">
      <c r="B47" s="65"/>
      <c r="C47" s="33" t="s">
        <v>18</v>
      </c>
      <c r="D47" s="68">
        <v>560</v>
      </c>
      <c r="E47" s="65">
        <v>19.358333333333327</v>
      </c>
      <c r="F47" s="65">
        <v>17.918333333333329</v>
      </c>
      <c r="G47" s="65">
        <v>72.881666666666661</v>
      </c>
      <c r="H47" s="65">
        <v>531.68500000000006</v>
      </c>
      <c r="I47" s="65">
        <v>0.219</v>
      </c>
      <c r="J47" s="65">
        <v>17.57</v>
      </c>
      <c r="K47" s="65">
        <v>1.43</v>
      </c>
      <c r="L47" s="65">
        <v>5.9900000000000011</v>
      </c>
      <c r="M47" s="65">
        <v>105.74499999999999</v>
      </c>
      <c r="N47" s="65">
        <v>145.02999999999997</v>
      </c>
      <c r="O47" s="65">
        <v>60.365000000000002</v>
      </c>
      <c r="P47" s="65">
        <v>4.1649999999999991</v>
      </c>
    </row>
    <row r="48" spans="1:16" ht="15" customHeight="1">
      <c r="A48" s="27">
        <v>2</v>
      </c>
      <c r="B48" s="83" t="s">
        <v>19</v>
      </c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</row>
    <row r="49" spans="1:16" ht="17.25" customHeight="1">
      <c r="A49" s="27">
        <v>2</v>
      </c>
      <c r="B49" s="65" t="s">
        <v>171</v>
      </c>
      <c r="C49" s="33" t="s">
        <v>210</v>
      </c>
      <c r="D49" s="68">
        <v>60</v>
      </c>
      <c r="E49" s="31">
        <v>2.82</v>
      </c>
      <c r="F49" s="31">
        <v>5.7</v>
      </c>
      <c r="G49" s="31">
        <v>4.2779999999999996</v>
      </c>
      <c r="H49" s="31">
        <v>79.680000000000007</v>
      </c>
      <c r="I49" s="31">
        <v>1.2E-2</v>
      </c>
      <c r="J49" s="31">
        <v>4.9260000000000002</v>
      </c>
      <c r="K49" s="31">
        <v>2.4E-2</v>
      </c>
      <c r="L49" s="31">
        <v>1.4159999999999999</v>
      </c>
      <c r="M49" s="31">
        <v>97.182000000000002</v>
      </c>
      <c r="N49" s="31">
        <v>65.957999999999998</v>
      </c>
      <c r="O49" s="31">
        <v>13.842000000000001</v>
      </c>
      <c r="P49" s="31">
        <v>0.76800000000000002</v>
      </c>
    </row>
    <row r="50" spans="1:16" ht="36" customHeight="1">
      <c r="B50" s="65" t="s">
        <v>147</v>
      </c>
      <c r="C50" s="33" t="s">
        <v>219</v>
      </c>
      <c r="D50" s="68" t="s">
        <v>221</v>
      </c>
      <c r="E50" s="31">
        <v>1.86</v>
      </c>
      <c r="F50" s="31">
        <v>5.5</v>
      </c>
      <c r="G50" s="31">
        <v>13.559999999999999</v>
      </c>
      <c r="H50" s="31">
        <v>112.8</v>
      </c>
      <c r="I50" s="31">
        <v>3.0000000000000001E-3</v>
      </c>
      <c r="J50" s="31">
        <v>4.0000000000000008E-2</v>
      </c>
      <c r="K50" s="31">
        <v>16</v>
      </c>
      <c r="L50" s="31">
        <v>2.3200000000000003</v>
      </c>
      <c r="M50" s="31">
        <v>21.24</v>
      </c>
      <c r="N50" s="31">
        <v>26.900000000000002</v>
      </c>
      <c r="O50" s="31">
        <v>58.5</v>
      </c>
      <c r="P50" s="31">
        <v>0.82000000000000006</v>
      </c>
    </row>
    <row r="51" spans="1:16" ht="18.75" customHeight="1">
      <c r="A51" s="27">
        <v>2</v>
      </c>
      <c r="B51" s="65" t="s">
        <v>205</v>
      </c>
      <c r="C51" s="33" t="s">
        <v>204</v>
      </c>
      <c r="D51" s="68">
        <v>90</v>
      </c>
      <c r="E51" s="31">
        <v>10.683</v>
      </c>
      <c r="F51" s="31">
        <v>5.7509999999999994</v>
      </c>
      <c r="G51" s="31">
        <v>7.5149999999999997</v>
      </c>
      <c r="H51" s="31">
        <v>124.47000000000001</v>
      </c>
      <c r="I51" s="31">
        <v>3.6000000000000004E-2</v>
      </c>
      <c r="J51" s="31">
        <v>5.3999999999999999E-2</v>
      </c>
      <c r="K51" s="31">
        <v>0.86399999999999999</v>
      </c>
      <c r="L51" s="31">
        <v>0.94500000000000006</v>
      </c>
      <c r="M51" s="31">
        <v>21.582000000000001</v>
      </c>
      <c r="N51" s="31">
        <v>14.282999999999999</v>
      </c>
      <c r="O51" s="31">
        <v>91.836000000000013</v>
      </c>
      <c r="P51" s="31">
        <v>1.2689999999999999</v>
      </c>
    </row>
    <row r="52" spans="1:16" ht="20.25" customHeight="1">
      <c r="B52" s="65" t="s">
        <v>283</v>
      </c>
      <c r="C52" s="33" t="s">
        <v>220</v>
      </c>
      <c r="D52" s="68">
        <v>150</v>
      </c>
      <c r="E52" s="31">
        <v>4.6500000000000004</v>
      </c>
      <c r="F52" s="31">
        <v>11.100000000000001</v>
      </c>
      <c r="G52" s="31">
        <v>22.875</v>
      </c>
      <c r="H52" s="31">
        <v>209.95499999999998</v>
      </c>
      <c r="I52" s="31">
        <v>0.12</v>
      </c>
      <c r="J52" s="31">
        <v>80.984999999999999</v>
      </c>
      <c r="K52" s="31">
        <v>0</v>
      </c>
      <c r="L52" s="31">
        <v>4.38</v>
      </c>
      <c r="M52" s="31">
        <v>156.88499999999999</v>
      </c>
      <c r="N52" s="31">
        <v>126.33</v>
      </c>
      <c r="O52" s="31">
        <v>71.385000000000005</v>
      </c>
      <c r="P52" s="31">
        <v>2.145</v>
      </c>
    </row>
    <row r="53" spans="1:16" ht="26.45" customHeight="1">
      <c r="B53" s="65" t="s">
        <v>184</v>
      </c>
      <c r="C53" s="33" t="s">
        <v>161</v>
      </c>
      <c r="D53" s="68">
        <v>200</v>
      </c>
      <c r="E53" s="31">
        <v>0.16</v>
      </c>
      <c r="F53" s="31">
        <v>0.16</v>
      </c>
      <c r="G53" s="31">
        <v>19.88</v>
      </c>
      <c r="H53" s="31">
        <v>81.599999999999994</v>
      </c>
      <c r="I53" s="31">
        <v>0</v>
      </c>
      <c r="J53" s="31">
        <v>0.02</v>
      </c>
      <c r="K53" s="31">
        <v>0.9</v>
      </c>
      <c r="L53" s="31">
        <v>0.08</v>
      </c>
      <c r="M53" s="31">
        <v>14.18</v>
      </c>
      <c r="N53" s="31">
        <v>5.14</v>
      </c>
      <c r="O53" s="31">
        <v>4.4000000000000004</v>
      </c>
      <c r="P53" s="31">
        <v>0.96</v>
      </c>
    </row>
    <row r="54" spans="1:16" ht="18.600000000000001" customHeight="1">
      <c r="B54" s="65" t="s">
        <v>142</v>
      </c>
      <c r="C54" s="33" t="s">
        <v>20</v>
      </c>
      <c r="D54" s="68">
        <v>30</v>
      </c>
      <c r="E54" s="31">
        <v>2.2999999999999998</v>
      </c>
      <c r="F54" s="31">
        <v>0.2</v>
      </c>
      <c r="G54" s="31">
        <v>14.8</v>
      </c>
      <c r="H54" s="31">
        <v>70.2</v>
      </c>
      <c r="I54" s="31">
        <v>0</v>
      </c>
      <c r="J54" s="31">
        <v>0</v>
      </c>
      <c r="K54" s="31">
        <v>0</v>
      </c>
      <c r="L54" s="31">
        <v>0.3</v>
      </c>
      <c r="M54" s="31">
        <v>6</v>
      </c>
      <c r="N54" s="31">
        <v>19.5</v>
      </c>
      <c r="O54" s="31">
        <v>4.2</v>
      </c>
      <c r="P54" s="31">
        <v>0.3</v>
      </c>
    </row>
    <row r="55" spans="1:16" ht="15" customHeight="1">
      <c r="B55" s="65" t="s">
        <v>145</v>
      </c>
      <c r="C55" s="33" t="s">
        <v>21</v>
      </c>
      <c r="D55" s="68">
        <v>40</v>
      </c>
      <c r="E55" s="31">
        <v>2.6</v>
      </c>
      <c r="F55" s="31">
        <v>0.5</v>
      </c>
      <c r="G55" s="31">
        <v>15.8</v>
      </c>
      <c r="H55" s="31">
        <v>78.100000000000009</v>
      </c>
      <c r="I55" s="31">
        <v>0.1</v>
      </c>
      <c r="J55" s="31">
        <v>0</v>
      </c>
      <c r="K55" s="31">
        <v>0</v>
      </c>
      <c r="L55" s="31">
        <v>0.60000000000000009</v>
      </c>
      <c r="M55" s="31">
        <v>11.6</v>
      </c>
      <c r="N55" s="31">
        <v>60</v>
      </c>
      <c r="O55" s="31">
        <v>18.8</v>
      </c>
      <c r="P55" s="31">
        <v>1.6</v>
      </c>
    </row>
    <row r="56" spans="1:16" s="64" customFormat="1" ht="15" customHeight="1">
      <c r="A56" s="64">
        <v>2</v>
      </c>
      <c r="B56" s="65"/>
      <c r="C56" s="33" t="s">
        <v>18</v>
      </c>
      <c r="D56" s="60">
        <v>780</v>
      </c>
      <c r="E56" s="65">
        <v>25.073</v>
      </c>
      <c r="F56" s="65">
        <v>28.911000000000001</v>
      </c>
      <c r="G56" s="65">
        <v>98.707999999999984</v>
      </c>
      <c r="H56" s="65">
        <v>756.80500000000006</v>
      </c>
      <c r="I56" s="65">
        <v>0.27100000000000002</v>
      </c>
      <c r="J56" s="65">
        <v>86.024999999999991</v>
      </c>
      <c r="K56" s="65">
        <v>17.788</v>
      </c>
      <c r="L56" s="65">
        <v>10.041</v>
      </c>
      <c r="M56" s="65">
        <v>328.66900000000004</v>
      </c>
      <c r="N56" s="65">
        <v>318.11099999999999</v>
      </c>
      <c r="O56" s="65">
        <v>262.96299999999997</v>
      </c>
      <c r="P56" s="65">
        <v>7.8620000000000001</v>
      </c>
    </row>
    <row r="57" spans="1:16" ht="15" customHeight="1">
      <c r="B57" s="77" t="s">
        <v>187</v>
      </c>
      <c r="C57" s="78"/>
      <c r="D57" s="78"/>
      <c r="E57" s="78"/>
      <c r="F57" s="78"/>
      <c r="G57" s="78"/>
      <c r="H57" s="78"/>
      <c r="I57" s="78"/>
      <c r="J57" s="78"/>
      <c r="K57" s="78"/>
      <c r="L57" s="78"/>
      <c r="M57" s="78"/>
      <c r="N57" s="78"/>
      <c r="O57" s="78"/>
      <c r="P57" s="79"/>
    </row>
    <row r="58" spans="1:16" ht="18" customHeight="1">
      <c r="B58" s="65" t="s">
        <v>197</v>
      </c>
      <c r="C58" s="33" t="s">
        <v>244</v>
      </c>
      <c r="D58" s="68" t="s">
        <v>231</v>
      </c>
      <c r="E58" s="31">
        <v>7.3760000000000003</v>
      </c>
      <c r="F58" s="31">
        <v>12.321</v>
      </c>
      <c r="G58" s="31">
        <v>35.116</v>
      </c>
      <c r="H58" s="31">
        <v>282.03300000000002</v>
      </c>
      <c r="I58" s="31">
        <v>0.16200000000000001</v>
      </c>
      <c r="J58" s="31">
        <v>8.6999999999999994E-2</v>
      </c>
      <c r="K58" s="31">
        <v>6.2000000000000006E-2</v>
      </c>
      <c r="L58" s="31">
        <v>2.5379999999999998</v>
      </c>
      <c r="M58" s="31">
        <v>47.825000000000003</v>
      </c>
      <c r="N58" s="31">
        <v>35.520000000000003</v>
      </c>
      <c r="O58" s="31">
        <v>143.38999999999999</v>
      </c>
      <c r="P58" s="31">
        <v>1.3809999999999998</v>
      </c>
    </row>
    <row r="59" spans="1:16" ht="18" hidden="1" customHeight="1">
      <c r="B59" s="65" t="s">
        <v>284</v>
      </c>
      <c r="C59" s="33" t="s">
        <v>230</v>
      </c>
      <c r="D59" s="68">
        <v>60</v>
      </c>
      <c r="E59" s="31">
        <v>1.752</v>
      </c>
      <c r="F59" s="31">
        <v>11.442</v>
      </c>
      <c r="G59" s="31">
        <v>7.032</v>
      </c>
      <c r="H59" s="31">
        <v>138.066</v>
      </c>
      <c r="I59" s="31">
        <v>2.4E-2</v>
      </c>
      <c r="J59" s="31">
        <v>0.17399999999999999</v>
      </c>
      <c r="K59" s="31">
        <v>8.4000000000000005E-2</v>
      </c>
      <c r="L59" s="31">
        <v>0.27600000000000002</v>
      </c>
      <c r="M59" s="31">
        <v>49.65</v>
      </c>
      <c r="N59" s="31">
        <v>5.04</v>
      </c>
      <c r="O59" s="31">
        <v>36.779999999999994</v>
      </c>
      <c r="P59" s="31">
        <v>0.16200000000000001</v>
      </c>
    </row>
    <row r="60" spans="1:16" ht="15" customHeight="1">
      <c r="B60" s="65" t="s">
        <v>141</v>
      </c>
      <c r="C60" s="33" t="s">
        <v>49</v>
      </c>
      <c r="D60" s="68">
        <v>200</v>
      </c>
      <c r="E60" s="31">
        <v>0.28000000000000003</v>
      </c>
      <c r="F60" s="31">
        <v>0.1</v>
      </c>
      <c r="G60" s="31">
        <v>28.88</v>
      </c>
      <c r="H60" s="31">
        <v>117.54</v>
      </c>
      <c r="I60" s="31">
        <v>0</v>
      </c>
      <c r="J60" s="31">
        <v>19.3</v>
      </c>
      <c r="K60" s="31">
        <v>0</v>
      </c>
      <c r="L60" s="31">
        <v>0.16</v>
      </c>
      <c r="M60" s="31">
        <v>13.66</v>
      </c>
      <c r="N60" s="31">
        <v>7.38</v>
      </c>
      <c r="O60" s="31">
        <v>5.78</v>
      </c>
      <c r="P60" s="31">
        <v>0.46800000000000003</v>
      </c>
    </row>
    <row r="61" spans="1:16" ht="15" customHeight="1">
      <c r="B61" s="65"/>
      <c r="C61" s="33" t="s">
        <v>18</v>
      </c>
      <c r="D61" s="60">
        <v>330</v>
      </c>
      <c r="E61" s="65">
        <v>7.6560000000000006</v>
      </c>
      <c r="F61" s="65">
        <v>12.420999999999999</v>
      </c>
      <c r="G61" s="65">
        <v>63.995999999999995</v>
      </c>
      <c r="H61" s="65">
        <v>399.57300000000004</v>
      </c>
      <c r="I61" s="65">
        <v>0.16200000000000001</v>
      </c>
      <c r="J61" s="65">
        <v>19.387</v>
      </c>
      <c r="K61" s="65">
        <v>6.2000000000000006E-2</v>
      </c>
      <c r="L61" s="65">
        <v>2.698</v>
      </c>
      <c r="M61" s="65">
        <v>61.484999999999999</v>
      </c>
      <c r="N61" s="65">
        <v>42.900000000000006</v>
      </c>
      <c r="O61" s="65">
        <v>149.16999999999999</v>
      </c>
      <c r="P61" s="65">
        <v>1.8489999999999998</v>
      </c>
    </row>
    <row r="62" spans="1:16" s="64" customFormat="1" ht="15" customHeight="1">
      <c r="B62" s="65"/>
      <c r="C62" s="33"/>
      <c r="D62" s="68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</row>
    <row r="63" spans="1:16" s="64" customFormat="1" ht="15" customHeight="1">
      <c r="A63" s="64">
        <v>2</v>
      </c>
      <c r="B63" s="29"/>
      <c r="C63" s="33" t="s">
        <v>24</v>
      </c>
      <c r="D63" s="60">
        <v>1670</v>
      </c>
      <c r="E63" s="65">
        <v>52.087333333333326</v>
      </c>
      <c r="F63" s="65">
        <v>59.25033333333333</v>
      </c>
      <c r="G63" s="65">
        <v>235.58566666666664</v>
      </c>
      <c r="H63" s="65">
        <v>1688.0630000000001</v>
      </c>
      <c r="I63" s="65">
        <v>0.65200000000000002</v>
      </c>
      <c r="J63" s="65">
        <v>122.982</v>
      </c>
      <c r="K63" s="65">
        <v>19.28</v>
      </c>
      <c r="L63" s="65">
        <v>18.729000000000003</v>
      </c>
      <c r="M63" s="65">
        <v>495.89900000000006</v>
      </c>
      <c r="N63" s="65">
        <v>506.04099999999994</v>
      </c>
      <c r="O63" s="65">
        <v>472.49799999999993</v>
      </c>
      <c r="P63" s="65">
        <v>13.875999999999999</v>
      </c>
    </row>
    <row r="64" spans="1:16" s="64" customFormat="1" ht="15" customHeight="1">
      <c r="B64" s="73"/>
      <c r="C64" s="74"/>
      <c r="D64" s="71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</row>
    <row r="65" spans="1:16" s="64" customFormat="1" ht="15" customHeight="1">
      <c r="B65" s="86" t="s">
        <v>300</v>
      </c>
      <c r="C65" s="86"/>
      <c r="D65" s="71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</row>
    <row r="66" spans="1:16" s="32" customFormat="1" ht="20.100000000000001" customHeight="1">
      <c r="B66" s="35"/>
      <c r="C66" s="35"/>
      <c r="D66" s="56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/>
    </row>
    <row r="67" spans="1:16" s="32" customFormat="1" ht="20.100000000000001" customHeight="1">
      <c r="B67" s="59" t="s">
        <v>105</v>
      </c>
      <c r="C67" s="34"/>
      <c r="D67" s="56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</row>
    <row r="68" spans="1:16" s="32" customFormat="1" ht="20.100000000000001" customHeight="1">
      <c r="B68" s="59" t="s">
        <v>101</v>
      </c>
      <c r="C68" s="34"/>
      <c r="D68" s="56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</row>
    <row r="69" spans="1:16" s="32" customFormat="1" ht="20.100000000000001" customHeight="1">
      <c r="B69" s="59" t="s">
        <v>102</v>
      </c>
      <c r="C69" s="34"/>
      <c r="D69" s="56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</row>
    <row r="70" spans="1:16" s="32" customFormat="1" ht="34.9" customHeight="1">
      <c r="B70" s="85" t="s">
        <v>0</v>
      </c>
      <c r="C70" s="85" t="s">
        <v>1</v>
      </c>
      <c r="D70" s="84" t="s">
        <v>2</v>
      </c>
      <c r="E70" s="83" t="s">
        <v>3</v>
      </c>
      <c r="F70" s="83"/>
      <c r="G70" s="83"/>
      <c r="H70" s="83" t="s">
        <v>4</v>
      </c>
      <c r="I70" s="83" t="s">
        <v>5</v>
      </c>
      <c r="J70" s="83"/>
      <c r="K70" s="83"/>
      <c r="L70" s="83"/>
      <c r="M70" s="83" t="s">
        <v>6</v>
      </c>
      <c r="N70" s="83"/>
      <c r="O70" s="83"/>
      <c r="P70" s="83"/>
    </row>
    <row r="71" spans="1:16" s="32" customFormat="1" ht="38.25" customHeight="1">
      <c r="B71" s="85"/>
      <c r="C71" s="85"/>
      <c r="D71" s="84"/>
      <c r="E71" s="65" t="s">
        <v>7</v>
      </c>
      <c r="F71" s="65" t="s">
        <v>8</v>
      </c>
      <c r="G71" s="65" t="s">
        <v>9</v>
      </c>
      <c r="H71" s="83"/>
      <c r="I71" s="65" t="s">
        <v>103</v>
      </c>
      <c r="J71" s="65" t="s">
        <v>10</v>
      </c>
      <c r="K71" s="65" t="s">
        <v>11</v>
      </c>
      <c r="L71" s="65" t="s">
        <v>12</v>
      </c>
      <c r="M71" s="65" t="s">
        <v>13</v>
      </c>
      <c r="N71" s="65" t="s">
        <v>14</v>
      </c>
      <c r="O71" s="65" t="s">
        <v>15</v>
      </c>
      <c r="P71" s="65" t="s">
        <v>16</v>
      </c>
    </row>
    <row r="72" spans="1:16" ht="15" customHeight="1">
      <c r="A72" s="27">
        <v>3</v>
      </c>
      <c r="B72" s="83" t="s">
        <v>17</v>
      </c>
      <c r="C72" s="83"/>
      <c r="D72" s="83"/>
      <c r="E72" s="83"/>
      <c r="F72" s="83"/>
      <c r="G72" s="83"/>
      <c r="H72" s="83"/>
      <c r="I72" s="83"/>
      <c r="J72" s="83"/>
      <c r="K72" s="83"/>
      <c r="L72" s="83"/>
      <c r="M72" s="83"/>
      <c r="N72" s="83"/>
      <c r="O72" s="83"/>
      <c r="P72" s="83"/>
    </row>
    <row r="73" spans="1:16" ht="47.45" customHeight="1">
      <c r="A73" s="27">
        <v>3</v>
      </c>
      <c r="B73" s="45" t="s">
        <v>308</v>
      </c>
      <c r="C73" s="33" t="s">
        <v>309</v>
      </c>
      <c r="D73" s="68" t="s">
        <v>227</v>
      </c>
      <c r="E73" s="28">
        <v>8.8559999999999999</v>
      </c>
      <c r="F73" s="28">
        <v>11.336499999999999</v>
      </c>
      <c r="G73" s="28">
        <v>44.484999999999992</v>
      </c>
      <c r="H73" s="28">
        <v>315.29000000000002</v>
      </c>
      <c r="I73" s="28">
        <v>0.16399999999999998</v>
      </c>
      <c r="J73" s="28">
        <v>6.56</v>
      </c>
      <c r="K73" s="28">
        <v>4.0999999999999995E-2</v>
      </c>
      <c r="L73" s="28">
        <v>2.9314999999999998</v>
      </c>
      <c r="M73" s="28">
        <v>196.185</v>
      </c>
      <c r="N73" s="28">
        <v>273.22399999999999</v>
      </c>
      <c r="O73" s="28">
        <v>52.930999999999997</v>
      </c>
      <c r="P73" s="28">
        <v>2.6444999999999999</v>
      </c>
    </row>
    <row r="74" spans="1:16" ht="21" customHeight="1">
      <c r="B74" s="45" t="s">
        <v>222</v>
      </c>
      <c r="C74" s="33" t="s">
        <v>223</v>
      </c>
      <c r="D74" s="68">
        <v>40</v>
      </c>
      <c r="E74" s="28">
        <v>5.08</v>
      </c>
      <c r="F74" s="28">
        <v>4.0600000000000005</v>
      </c>
      <c r="G74" s="28">
        <v>0.27999999999999997</v>
      </c>
      <c r="H74" s="28">
        <v>57.98</v>
      </c>
      <c r="I74" s="28">
        <v>3.2000000000000001E-2</v>
      </c>
      <c r="J74" s="28">
        <v>0</v>
      </c>
      <c r="K74" s="28">
        <v>2.4E-2</v>
      </c>
      <c r="L74" s="28">
        <v>3.2000000000000001E-2</v>
      </c>
      <c r="M74" s="28">
        <v>22</v>
      </c>
      <c r="N74" s="28">
        <v>76.800000000000011</v>
      </c>
      <c r="O74" s="28">
        <v>4.8000000000000007</v>
      </c>
      <c r="P74" s="28">
        <v>1</v>
      </c>
    </row>
    <row r="75" spans="1:16" ht="15" customHeight="1">
      <c r="B75" s="45" t="s">
        <v>144</v>
      </c>
      <c r="C75" s="33" t="s">
        <v>224</v>
      </c>
      <c r="D75" s="68">
        <v>30</v>
      </c>
      <c r="E75" s="28">
        <v>2.4</v>
      </c>
      <c r="F75" s="28">
        <v>7.4999999999999997E-2</v>
      </c>
      <c r="G75" s="28">
        <v>15.899999999999999</v>
      </c>
      <c r="H75" s="28">
        <v>73.875</v>
      </c>
      <c r="I75" s="28">
        <v>0.06</v>
      </c>
      <c r="J75" s="28">
        <v>1.2</v>
      </c>
      <c r="K75" s="28">
        <v>0</v>
      </c>
      <c r="L75" s="28">
        <v>0</v>
      </c>
      <c r="M75" s="28">
        <v>11.4</v>
      </c>
      <c r="N75" s="28">
        <v>39</v>
      </c>
      <c r="O75" s="28">
        <v>7.8</v>
      </c>
      <c r="P75" s="28">
        <v>0.75</v>
      </c>
    </row>
    <row r="76" spans="1:16" ht="15" customHeight="1">
      <c r="B76" s="45" t="s">
        <v>225</v>
      </c>
      <c r="C76" s="33" t="s">
        <v>226</v>
      </c>
      <c r="D76" s="68">
        <v>20</v>
      </c>
      <c r="E76" s="28">
        <v>4.6399999999999997</v>
      </c>
      <c r="F76" s="28">
        <v>5.9</v>
      </c>
      <c r="G76" s="28">
        <v>0</v>
      </c>
      <c r="H76" s="28">
        <v>71.660000000000011</v>
      </c>
      <c r="I76" s="28">
        <v>0</v>
      </c>
      <c r="J76" s="28">
        <v>0.13999999999999999</v>
      </c>
      <c r="K76" s="28">
        <v>5.2000000000000005E-2</v>
      </c>
      <c r="L76" s="28">
        <v>0.1</v>
      </c>
      <c r="M76" s="28">
        <v>176</v>
      </c>
      <c r="N76" s="28">
        <v>100</v>
      </c>
      <c r="O76" s="28">
        <v>7</v>
      </c>
      <c r="P76" s="28">
        <v>0.2</v>
      </c>
    </row>
    <row r="77" spans="1:16" ht="15" customHeight="1">
      <c r="B77" s="45" t="s">
        <v>143</v>
      </c>
      <c r="C77" s="33" t="s">
        <v>166</v>
      </c>
      <c r="D77" s="68" t="s">
        <v>216</v>
      </c>
      <c r="E77" s="28">
        <v>0.14000000000000001</v>
      </c>
      <c r="F77" s="28">
        <v>0.02</v>
      </c>
      <c r="G77" s="28">
        <v>15.2</v>
      </c>
      <c r="H77" s="28">
        <v>61.54</v>
      </c>
      <c r="I77" s="28">
        <v>0</v>
      </c>
      <c r="J77" s="28">
        <v>2.84</v>
      </c>
      <c r="K77" s="28">
        <v>0</v>
      </c>
      <c r="L77" s="28">
        <v>0.02</v>
      </c>
      <c r="M77" s="28">
        <v>14.2</v>
      </c>
      <c r="N77" s="28">
        <v>4.4000000000000004</v>
      </c>
      <c r="O77" s="28">
        <v>2.4</v>
      </c>
      <c r="P77" s="28">
        <v>0.36</v>
      </c>
    </row>
    <row r="78" spans="1:16" ht="15" customHeight="1">
      <c r="B78" s="45"/>
      <c r="C78" s="33" t="s">
        <v>18</v>
      </c>
      <c r="D78" s="60">
        <v>502</v>
      </c>
      <c r="E78" s="36">
        <v>21.116</v>
      </c>
      <c r="F78" s="36">
        <v>21.391499999999997</v>
      </c>
      <c r="G78" s="36">
        <v>75.864999999999995</v>
      </c>
      <c r="H78" s="36">
        <v>580.34500000000003</v>
      </c>
      <c r="I78" s="36">
        <v>0.25600000000000001</v>
      </c>
      <c r="J78" s="36">
        <v>10.739999999999998</v>
      </c>
      <c r="K78" s="36">
        <v>0.11700000000000001</v>
      </c>
      <c r="L78" s="36">
        <v>3.0834999999999999</v>
      </c>
      <c r="M78" s="36">
        <v>419.78500000000003</v>
      </c>
      <c r="N78" s="36">
        <v>493.42399999999998</v>
      </c>
      <c r="O78" s="36">
        <v>74.930999999999997</v>
      </c>
      <c r="P78" s="36">
        <v>4.9545000000000003</v>
      </c>
    </row>
    <row r="79" spans="1:16" ht="15" customHeight="1">
      <c r="A79" s="27">
        <v>3</v>
      </c>
      <c r="B79" s="83" t="s">
        <v>19</v>
      </c>
      <c r="C79" s="83"/>
      <c r="D79" s="83"/>
      <c r="E79" s="83"/>
      <c r="F79" s="83"/>
      <c r="G79" s="83"/>
      <c r="H79" s="83"/>
      <c r="I79" s="83"/>
      <c r="J79" s="83"/>
      <c r="K79" s="83"/>
      <c r="L79" s="83"/>
      <c r="M79" s="83"/>
      <c r="N79" s="83"/>
      <c r="O79" s="83"/>
      <c r="P79" s="83"/>
    </row>
    <row r="80" spans="1:16" ht="36" customHeight="1">
      <c r="B80" s="65" t="s">
        <v>285</v>
      </c>
      <c r="C80" s="33" t="s">
        <v>302</v>
      </c>
      <c r="D80" s="68">
        <v>60</v>
      </c>
      <c r="E80" s="29">
        <v>0.89400000000000002</v>
      </c>
      <c r="F80" s="29">
        <v>4.05</v>
      </c>
      <c r="G80" s="29">
        <v>5.34</v>
      </c>
      <c r="H80" s="29">
        <v>61.385999999999996</v>
      </c>
      <c r="I80" s="29">
        <v>0</v>
      </c>
      <c r="J80" s="29">
        <v>6.8400000000000002E-2</v>
      </c>
      <c r="K80" s="29">
        <v>1.3499999999999999</v>
      </c>
      <c r="L80" s="29">
        <v>2.0099999999999998</v>
      </c>
      <c r="M80" s="29">
        <v>14.339999999999998</v>
      </c>
      <c r="N80" s="29">
        <v>23.123999999999999</v>
      </c>
      <c r="O80" s="29">
        <v>56.856000000000002</v>
      </c>
      <c r="P80" s="29">
        <v>0.75</v>
      </c>
    </row>
    <row r="81" spans="1:16" ht="31.15" customHeight="1">
      <c r="B81" s="65" t="s">
        <v>134</v>
      </c>
      <c r="C81" s="33" t="s">
        <v>228</v>
      </c>
      <c r="D81" s="68">
        <v>60</v>
      </c>
      <c r="E81" s="29">
        <v>0.66</v>
      </c>
      <c r="F81" s="29">
        <v>3.6599999999999997</v>
      </c>
      <c r="G81" s="29">
        <v>2.82</v>
      </c>
      <c r="H81" s="29">
        <v>47.459999999999994</v>
      </c>
      <c r="I81" s="29">
        <v>0</v>
      </c>
      <c r="J81" s="29">
        <v>12</v>
      </c>
      <c r="K81" s="29">
        <v>0</v>
      </c>
      <c r="L81" s="29">
        <v>1.8599999999999999</v>
      </c>
      <c r="M81" s="29">
        <v>10.5</v>
      </c>
      <c r="N81" s="29">
        <v>19.679999999999996</v>
      </c>
      <c r="O81" s="29">
        <v>10.62</v>
      </c>
      <c r="P81" s="29">
        <v>0.48</v>
      </c>
    </row>
    <row r="82" spans="1:16" ht="28.15" customHeight="1">
      <c r="B82" s="65"/>
      <c r="C82" s="33" t="s">
        <v>47</v>
      </c>
      <c r="D82" s="68">
        <v>60</v>
      </c>
      <c r="E82" s="65">
        <v>0.77699999999999991</v>
      </c>
      <c r="F82" s="65">
        <v>3.8549999999999995</v>
      </c>
      <c r="G82" s="65">
        <v>4.08</v>
      </c>
      <c r="H82" s="65">
        <v>54.422999999999995</v>
      </c>
      <c r="I82" s="65">
        <v>0</v>
      </c>
      <c r="J82" s="65">
        <v>6.0342000000000002</v>
      </c>
      <c r="K82" s="65">
        <v>0.67499999999999993</v>
      </c>
      <c r="L82" s="65">
        <v>1.9350000000000001</v>
      </c>
      <c r="M82" s="65">
        <v>12.42</v>
      </c>
      <c r="N82" s="65">
        <v>21.402000000000001</v>
      </c>
      <c r="O82" s="65">
        <v>33.738</v>
      </c>
      <c r="P82" s="65">
        <v>0.61499999999999988</v>
      </c>
    </row>
    <row r="83" spans="1:16" ht="27.6" customHeight="1">
      <c r="B83" s="65" t="s">
        <v>149</v>
      </c>
      <c r="C83" s="33" t="s">
        <v>175</v>
      </c>
      <c r="D83" s="68" t="s">
        <v>221</v>
      </c>
      <c r="E83" s="29">
        <v>1.66</v>
      </c>
      <c r="F83" s="29">
        <v>8.209090909090909</v>
      </c>
      <c r="G83" s="29">
        <v>12.523636363636365</v>
      </c>
      <c r="H83" s="29">
        <v>130.96363636363634</v>
      </c>
      <c r="I83" s="29">
        <v>5.7272727272727267E-3</v>
      </c>
      <c r="J83" s="29">
        <v>0.26727272727272733</v>
      </c>
      <c r="K83" s="29">
        <v>26.918181818181814</v>
      </c>
      <c r="L83" s="29">
        <v>1.9472727272727273</v>
      </c>
      <c r="M83" s="29">
        <v>26.803636363636361</v>
      </c>
      <c r="N83" s="29">
        <v>27.490909090909092</v>
      </c>
      <c r="O83" s="29">
        <v>39.327272727272721</v>
      </c>
      <c r="P83" s="29">
        <v>1.1836363636363636</v>
      </c>
    </row>
    <row r="84" spans="1:16" ht="24" customHeight="1">
      <c r="A84" s="27">
        <v>3</v>
      </c>
      <c r="B84" s="65" t="s">
        <v>286</v>
      </c>
      <c r="C84" s="33" t="s">
        <v>229</v>
      </c>
      <c r="D84" s="68">
        <v>90</v>
      </c>
      <c r="E84" s="29">
        <v>5.67</v>
      </c>
      <c r="F84" s="29">
        <v>7.38</v>
      </c>
      <c r="G84" s="29">
        <v>4.32</v>
      </c>
      <c r="H84" s="29">
        <v>106.38000000000001</v>
      </c>
      <c r="I84" s="29">
        <v>9.0000000000000011E-2</v>
      </c>
      <c r="J84" s="29">
        <v>9.0000000000000011E-2</v>
      </c>
      <c r="K84" s="29">
        <v>0.36000000000000004</v>
      </c>
      <c r="L84" s="29">
        <v>1.8900000000000001</v>
      </c>
      <c r="M84" s="29">
        <v>21.96</v>
      </c>
      <c r="N84" s="29">
        <v>17.009999999999998</v>
      </c>
      <c r="O84" s="29">
        <v>147.06</v>
      </c>
      <c r="P84" s="29">
        <v>1.8</v>
      </c>
    </row>
    <row r="85" spans="1:16" ht="36.75" customHeight="1">
      <c r="B85" s="65" t="s">
        <v>130</v>
      </c>
      <c r="C85" s="33" t="s">
        <v>180</v>
      </c>
      <c r="D85" s="68">
        <v>150</v>
      </c>
      <c r="E85" s="29">
        <v>4.4550000000000001</v>
      </c>
      <c r="F85" s="29">
        <v>4.0500000000000007</v>
      </c>
      <c r="G85" s="29">
        <v>38.519999999999996</v>
      </c>
      <c r="H85" s="29">
        <v>208.35000000000002</v>
      </c>
      <c r="I85" s="29">
        <v>0.24</v>
      </c>
      <c r="J85" s="29">
        <v>0</v>
      </c>
      <c r="K85" s="29">
        <v>1.4999999999999999E-2</v>
      </c>
      <c r="L85" s="29">
        <v>0.60000000000000009</v>
      </c>
      <c r="M85" s="29">
        <v>15.39</v>
      </c>
      <c r="N85" s="29">
        <v>203.32500000000002</v>
      </c>
      <c r="O85" s="29">
        <v>135.47999999999999</v>
      </c>
      <c r="P85" s="29">
        <v>4.6500000000000004</v>
      </c>
    </row>
    <row r="86" spans="1:16" ht="28.9" customHeight="1">
      <c r="B86" s="65" t="s">
        <v>138</v>
      </c>
      <c r="C86" s="33" t="s">
        <v>50</v>
      </c>
      <c r="D86" s="68">
        <v>200</v>
      </c>
      <c r="E86" s="29">
        <v>0.66</v>
      </c>
      <c r="F86" s="29">
        <v>0.1</v>
      </c>
      <c r="G86" s="29">
        <v>28.02</v>
      </c>
      <c r="H86" s="29">
        <v>115.62</v>
      </c>
      <c r="I86" s="29">
        <v>0.02</v>
      </c>
      <c r="J86" s="29">
        <v>0.68</v>
      </c>
      <c r="K86" s="29">
        <v>0</v>
      </c>
      <c r="L86" s="29">
        <v>0.5</v>
      </c>
      <c r="M86" s="29">
        <v>32.36</v>
      </c>
      <c r="N86" s="29">
        <v>23.44</v>
      </c>
      <c r="O86" s="29">
        <v>17.46</v>
      </c>
      <c r="P86" s="29">
        <v>0.68799999999999994</v>
      </c>
    </row>
    <row r="87" spans="1:16" ht="21" customHeight="1">
      <c r="B87" s="65" t="s">
        <v>142</v>
      </c>
      <c r="C87" s="33" t="s">
        <v>20</v>
      </c>
      <c r="D87" s="68">
        <v>30</v>
      </c>
      <c r="E87" s="29">
        <v>2.2999999999999998</v>
      </c>
      <c r="F87" s="29">
        <v>0.2</v>
      </c>
      <c r="G87" s="29">
        <v>14.8</v>
      </c>
      <c r="H87" s="29">
        <v>70.2</v>
      </c>
      <c r="I87" s="29">
        <v>0</v>
      </c>
      <c r="J87" s="29">
        <v>0</v>
      </c>
      <c r="K87" s="29">
        <v>0</v>
      </c>
      <c r="L87" s="29">
        <v>0.3</v>
      </c>
      <c r="M87" s="29">
        <v>6</v>
      </c>
      <c r="N87" s="29">
        <v>19.5</v>
      </c>
      <c r="O87" s="29">
        <v>4.2</v>
      </c>
      <c r="P87" s="29">
        <v>0.3</v>
      </c>
    </row>
    <row r="88" spans="1:16" ht="17.25" customHeight="1">
      <c r="B88" s="65" t="s">
        <v>145</v>
      </c>
      <c r="C88" s="33" t="s">
        <v>21</v>
      </c>
      <c r="D88" s="68">
        <v>40</v>
      </c>
      <c r="E88" s="29">
        <v>2.6</v>
      </c>
      <c r="F88" s="29">
        <v>0.5</v>
      </c>
      <c r="G88" s="29">
        <v>15.8</v>
      </c>
      <c r="H88" s="29">
        <v>78.100000000000009</v>
      </c>
      <c r="I88" s="29">
        <v>0.1</v>
      </c>
      <c r="J88" s="29">
        <v>0</v>
      </c>
      <c r="K88" s="29">
        <v>0</v>
      </c>
      <c r="L88" s="29">
        <v>0.60000000000000009</v>
      </c>
      <c r="M88" s="29">
        <v>11.6</v>
      </c>
      <c r="N88" s="29">
        <v>60</v>
      </c>
      <c r="O88" s="29">
        <v>18.8</v>
      </c>
      <c r="P88" s="29">
        <v>1.6</v>
      </c>
    </row>
    <row r="89" spans="1:16" ht="17.25" customHeight="1">
      <c r="B89" s="65"/>
      <c r="C89" s="33" t="s">
        <v>136</v>
      </c>
      <c r="D89" s="68">
        <v>150</v>
      </c>
      <c r="E89" s="29">
        <v>1.4</v>
      </c>
      <c r="F89" s="29">
        <v>0.20000000000000004</v>
      </c>
      <c r="G89" s="29">
        <v>14.3</v>
      </c>
      <c r="H89" s="29">
        <v>64.599999999999994</v>
      </c>
      <c r="I89" s="29">
        <v>5.9999999999999991E-2</v>
      </c>
      <c r="J89" s="29">
        <v>15</v>
      </c>
      <c r="K89" s="29">
        <v>0</v>
      </c>
      <c r="L89" s="29">
        <v>1.7</v>
      </c>
      <c r="M89" s="29">
        <v>30</v>
      </c>
      <c r="N89" s="29">
        <v>51</v>
      </c>
      <c r="O89" s="29">
        <v>24</v>
      </c>
      <c r="P89" s="29">
        <v>0.89999999999999991</v>
      </c>
    </row>
    <row r="90" spans="1:16" ht="15" customHeight="1">
      <c r="A90" s="27">
        <v>3</v>
      </c>
      <c r="B90" s="65"/>
      <c r="C90" s="33" t="s">
        <v>18</v>
      </c>
      <c r="D90" s="60">
        <v>930</v>
      </c>
      <c r="E90" s="65">
        <v>19.521999999999998</v>
      </c>
      <c r="F90" s="65">
        <v>24.494090909090907</v>
      </c>
      <c r="G90" s="65">
        <v>132.36363636363635</v>
      </c>
      <c r="H90" s="65">
        <v>828.6366363636364</v>
      </c>
      <c r="I90" s="65">
        <v>0.5157272727272727</v>
      </c>
      <c r="J90" s="65">
        <v>22.071472727272727</v>
      </c>
      <c r="K90" s="65">
        <v>27.968181818181815</v>
      </c>
      <c r="L90" s="65">
        <v>9.4722727272727276</v>
      </c>
      <c r="M90" s="65">
        <v>156.53363636363633</v>
      </c>
      <c r="N90" s="65">
        <v>423.16790909090912</v>
      </c>
      <c r="O90" s="65">
        <v>420.06527272727266</v>
      </c>
      <c r="P90" s="65">
        <v>11.736636363636366</v>
      </c>
    </row>
    <row r="91" spans="1:16" ht="15" customHeight="1">
      <c r="A91" s="27">
        <v>3</v>
      </c>
      <c r="B91" s="80" t="s">
        <v>187</v>
      </c>
      <c r="C91" s="81"/>
      <c r="D91" s="81"/>
      <c r="E91" s="81"/>
      <c r="F91" s="81"/>
      <c r="G91" s="81"/>
      <c r="H91" s="81"/>
      <c r="I91" s="81"/>
      <c r="J91" s="81"/>
      <c r="K91" s="81"/>
      <c r="L91" s="81"/>
      <c r="M91" s="81"/>
      <c r="N91" s="81"/>
      <c r="O91" s="81"/>
      <c r="P91" s="82"/>
    </row>
    <row r="92" spans="1:16" ht="15" customHeight="1">
      <c r="B92" s="65" t="s">
        <v>211</v>
      </c>
      <c r="C92" s="33" t="s">
        <v>212</v>
      </c>
      <c r="D92" s="61">
        <v>65</v>
      </c>
      <c r="E92" s="29">
        <v>5.0439999999999996</v>
      </c>
      <c r="F92" s="29">
        <v>3.0680000000000001</v>
      </c>
      <c r="G92" s="29">
        <v>33.994999999999997</v>
      </c>
      <c r="H92" s="29">
        <v>183.76800000000003</v>
      </c>
      <c r="I92" s="29">
        <v>9.1000000000000011E-2</v>
      </c>
      <c r="J92" s="29">
        <v>0</v>
      </c>
      <c r="K92" s="29">
        <v>1.95E-2</v>
      </c>
      <c r="L92" s="29">
        <v>0.89699999999999991</v>
      </c>
      <c r="M92" s="29">
        <v>14.3</v>
      </c>
      <c r="N92" s="29">
        <v>48.1</v>
      </c>
      <c r="O92" s="29">
        <v>18.850000000000001</v>
      </c>
      <c r="P92" s="29">
        <v>0.89699999999999991</v>
      </c>
    </row>
    <row r="93" spans="1:16" ht="15" customHeight="1">
      <c r="B93" s="65" t="s">
        <v>272</v>
      </c>
      <c r="C93" s="33" t="s">
        <v>271</v>
      </c>
      <c r="D93" s="61">
        <v>60</v>
      </c>
      <c r="E93" s="29">
        <v>0.72</v>
      </c>
      <c r="F93" s="29">
        <v>5.3999999999999999E-2</v>
      </c>
      <c r="G93" s="29">
        <v>6.96</v>
      </c>
      <c r="H93" s="29">
        <v>31.379999999999995</v>
      </c>
      <c r="I93" s="29">
        <v>0.03</v>
      </c>
      <c r="J93" s="29">
        <v>2.88</v>
      </c>
      <c r="K93" s="29">
        <v>0</v>
      </c>
      <c r="L93" s="29">
        <v>0.18</v>
      </c>
      <c r="M93" s="29">
        <v>15.6</v>
      </c>
      <c r="N93" s="29">
        <v>31.679999999999996</v>
      </c>
      <c r="O93" s="29">
        <v>21.84</v>
      </c>
      <c r="P93" s="29">
        <v>0.36</v>
      </c>
    </row>
    <row r="94" spans="1:16" ht="15" customHeight="1">
      <c r="B94" s="65" t="s">
        <v>287</v>
      </c>
      <c r="C94" s="33" t="s">
        <v>188</v>
      </c>
      <c r="D94" s="61">
        <v>200</v>
      </c>
      <c r="E94" s="29">
        <v>0.57999999999999996</v>
      </c>
      <c r="F94" s="29">
        <v>0.06</v>
      </c>
      <c r="G94" s="29">
        <v>30.2</v>
      </c>
      <c r="H94" s="29">
        <v>123.66</v>
      </c>
      <c r="I94" s="29">
        <v>0</v>
      </c>
      <c r="J94" s="29">
        <v>1.1000000000000001</v>
      </c>
      <c r="K94" s="29">
        <v>0</v>
      </c>
      <c r="L94" s="29">
        <v>0.18</v>
      </c>
      <c r="M94" s="29">
        <v>15.7</v>
      </c>
      <c r="N94" s="29">
        <v>16.32</v>
      </c>
      <c r="O94" s="29">
        <v>3.36</v>
      </c>
      <c r="P94" s="29">
        <v>0.38</v>
      </c>
    </row>
    <row r="95" spans="1:16" ht="15" customHeight="1">
      <c r="B95" s="33"/>
      <c r="C95" s="33" t="s">
        <v>18</v>
      </c>
      <c r="D95" s="61">
        <v>325</v>
      </c>
      <c r="E95" s="65">
        <v>6.3439999999999994</v>
      </c>
      <c r="F95" s="65">
        <v>3.1819999999999999</v>
      </c>
      <c r="G95" s="65">
        <v>71.155000000000001</v>
      </c>
      <c r="H95" s="65">
        <v>338.80799999999999</v>
      </c>
      <c r="I95" s="65">
        <v>0.12100000000000001</v>
      </c>
      <c r="J95" s="65">
        <v>3.98</v>
      </c>
      <c r="K95" s="65">
        <v>1.95E-2</v>
      </c>
      <c r="L95" s="65">
        <v>1.2569999999999999</v>
      </c>
      <c r="M95" s="65">
        <v>45.599999999999994</v>
      </c>
      <c r="N95" s="65">
        <v>96.1</v>
      </c>
      <c r="O95" s="65">
        <v>44.05</v>
      </c>
      <c r="P95" s="65">
        <v>1.637</v>
      </c>
    </row>
    <row r="96" spans="1:16" ht="20.25" customHeight="1">
      <c r="B96" s="65"/>
      <c r="C96" s="33" t="s">
        <v>26</v>
      </c>
      <c r="D96" s="60">
        <v>1757</v>
      </c>
      <c r="E96" s="65">
        <v>46.981999999999999</v>
      </c>
      <c r="F96" s="65">
        <v>49.067590909090903</v>
      </c>
      <c r="G96" s="65">
        <v>279.38363636363636</v>
      </c>
      <c r="H96" s="65">
        <v>1747.7896363636364</v>
      </c>
      <c r="I96" s="65">
        <v>0.8927272727272727</v>
      </c>
      <c r="J96" s="65">
        <v>36.791472727272726</v>
      </c>
      <c r="K96" s="65">
        <v>28.104681818181817</v>
      </c>
      <c r="L96" s="65">
        <v>13.812772727272726</v>
      </c>
      <c r="M96" s="65">
        <v>621.91863636363632</v>
      </c>
      <c r="N96" s="65">
        <v>1012.6919090909091</v>
      </c>
      <c r="O96" s="65">
        <v>539.04627272727271</v>
      </c>
      <c r="P96" s="65">
        <v>18.328136363636368</v>
      </c>
    </row>
    <row r="97" spans="1:16" ht="20.25" customHeight="1">
      <c r="B97" s="72"/>
      <c r="C97" s="74"/>
      <c r="D97" s="71"/>
      <c r="E97" s="72"/>
      <c r="F97" s="72"/>
      <c r="G97" s="72"/>
      <c r="H97" s="72"/>
      <c r="I97" s="72"/>
      <c r="J97" s="72"/>
      <c r="K97" s="72"/>
      <c r="L97" s="72"/>
      <c r="M97" s="72"/>
      <c r="N97" s="72"/>
      <c r="O97" s="72"/>
      <c r="P97" s="72"/>
    </row>
    <row r="98" spans="1:16" s="64" customFormat="1" ht="15" customHeight="1">
      <c r="B98" s="87" t="s">
        <v>307</v>
      </c>
      <c r="C98" s="87"/>
      <c r="D98" s="71"/>
      <c r="E98" s="72"/>
      <c r="F98" s="72"/>
      <c r="G98" s="72"/>
      <c r="H98" s="72"/>
      <c r="I98" s="72"/>
      <c r="J98" s="72"/>
      <c r="K98" s="72"/>
      <c r="L98" s="72"/>
      <c r="M98" s="72"/>
      <c r="N98" s="72"/>
      <c r="O98" s="72"/>
      <c r="P98" s="72"/>
    </row>
    <row r="99" spans="1:16" s="32" customFormat="1" ht="20.100000000000001" customHeight="1">
      <c r="B99" s="35"/>
      <c r="C99" s="35"/>
      <c r="D99" s="56"/>
      <c r="E99" s="30"/>
      <c r="F99" s="30"/>
      <c r="G99" s="30"/>
      <c r="H99" s="30"/>
      <c r="I99" s="30"/>
      <c r="J99" s="30"/>
      <c r="K99" s="30"/>
      <c r="L99" s="30"/>
      <c r="M99" s="30"/>
      <c r="N99" s="30"/>
      <c r="O99" s="30"/>
      <c r="P99" s="30"/>
    </row>
    <row r="100" spans="1:16" s="32" customFormat="1" ht="20.100000000000001" customHeight="1">
      <c r="B100" s="59" t="s">
        <v>106</v>
      </c>
      <c r="C100" s="34"/>
      <c r="D100" s="56"/>
      <c r="E100" s="30"/>
      <c r="F100" s="30"/>
      <c r="G100" s="30"/>
      <c r="H100" s="30"/>
      <c r="I100" s="30"/>
      <c r="J100" s="30"/>
      <c r="K100" s="30"/>
      <c r="L100" s="30"/>
      <c r="M100" s="30"/>
      <c r="N100" s="30"/>
      <c r="O100" s="30"/>
      <c r="P100" s="30"/>
    </row>
    <row r="101" spans="1:16" s="32" customFormat="1" ht="20.100000000000001" customHeight="1">
      <c r="B101" s="59" t="s">
        <v>101</v>
      </c>
      <c r="C101" s="34"/>
      <c r="D101" s="56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30"/>
      <c r="P101" s="30"/>
    </row>
    <row r="102" spans="1:16" s="32" customFormat="1" ht="20.100000000000001" customHeight="1">
      <c r="B102" s="59" t="s">
        <v>102</v>
      </c>
      <c r="C102" s="34"/>
      <c r="D102" s="56"/>
      <c r="E102" s="30"/>
      <c r="F102" s="30"/>
      <c r="G102" s="30"/>
      <c r="H102" s="30"/>
      <c r="I102" s="30"/>
      <c r="J102" s="30"/>
      <c r="K102" s="30"/>
      <c r="L102" s="30"/>
      <c r="M102" s="30"/>
      <c r="N102" s="30"/>
      <c r="O102" s="30"/>
      <c r="P102" s="30"/>
    </row>
    <row r="103" spans="1:16" s="32" customFormat="1" ht="39.75" customHeight="1">
      <c r="B103" s="85" t="s">
        <v>0</v>
      </c>
      <c r="C103" s="85" t="s">
        <v>1</v>
      </c>
      <c r="D103" s="84" t="s">
        <v>2</v>
      </c>
      <c r="E103" s="83" t="s">
        <v>3</v>
      </c>
      <c r="F103" s="83"/>
      <c r="G103" s="83"/>
      <c r="H103" s="83" t="s">
        <v>4</v>
      </c>
      <c r="I103" s="83" t="s">
        <v>5</v>
      </c>
      <c r="J103" s="83"/>
      <c r="K103" s="83"/>
      <c r="L103" s="83"/>
      <c r="M103" s="83" t="s">
        <v>6</v>
      </c>
      <c r="N103" s="83"/>
      <c r="O103" s="83"/>
      <c r="P103" s="83"/>
    </row>
    <row r="104" spans="1:16" s="32" customFormat="1" ht="39.75" customHeight="1">
      <c r="B104" s="85"/>
      <c r="C104" s="85"/>
      <c r="D104" s="84"/>
      <c r="E104" s="65" t="s">
        <v>7</v>
      </c>
      <c r="F104" s="65" t="s">
        <v>8</v>
      </c>
      <c r="G104" s="65" t="s">
        <v>9</v>
      </c>
      <c r="H104" s="83"/>
      <c r="I104" s="65" t="s">
        <v>103</v>
      </c>
      <c r="J104" s="65" t="s">
        <v>10</v>
      </c>
      <c r="K104" s="65" t="s">
        <v>11</v>
      </c>
      <c r="L104" s="65" t="s">
        <v>12</v>
      </c>
      <c r="M104" s="65" t="s">
        <v>13</v>
      </c>
      <c r="N104" s="65" t="s">
        <v>14</v>
      </c>
      <c r="O104" s="65" t="s">
        <v>15</v>
      </c>
      <c r="P104" s="65" t="s">
        <v>16</v>
      </c>
    </row>
    <row r="105" spans="1:16" ht="15" customHeight="1">
      <c r="A105" s="27">
        <v>4</v>
      </c>
      <c r="B105" s="83" t="s">
        <v>17</v>
      </c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</row>
    <row r="106" spans="1:16" ht="34.5" customHeight="1">
      <c r="A106" s="27">
        <v>4</v>
      </c>
      <c r="B106" s="65" t="s">
        <v>288</v>
      </c>
      <c r="C106" s="33" t="s">
        <v>199</v>
      </c>
      <c r="D106" s="68" t="s">
        <v>238</v>
      </c>
      <c r="E106" s="29">
        <v>11.473000000000001</v>
      </c>
      <c r="F106" s="29">
        <v>12.32</v>
      </c>
      <c r="G106" s="29">
        <v>25.410000000000004</v>
      </c>
      <c r="H106" s="29">
        <v>258.5</v>
      </c>
      <c r="I106" s="29">
        <v>6.6000000000000003E-2</v>
      </c>
      <c r="J106" s="29">
        <v>1.331</v>
      </c>
      <c r="K106" s="29">
        <v>5.5000000000000007E-2</v>
      </c>
      <c r="L106" s="29">
        <v>0.34100000000000003</v>
      </c>
      <c r="M106" s="29">
        <v>179.32200000000003</v>
      </c>
      <c r="N106" s="29">
        <v>236.55500000000004</v>
      </c>
      <c r="O106" s="29">
        <v>26.026000000000003</v>
      </c>
      <c r="P106" s="29">
        <v>0.83600000000000008</v>
      </c>
    </row>
    <row r="107" spans="1:16" ht="15" customHeight="1">
      <c r="B107" s="65" t="s">
        <v>144</v>
      </c>
      <c r="C107" s="33" t="s">
        <v>224</v>
      </c>
      <c r="D107" s="68">
        <v>30</v>
      </c>
      <c r="E107" s="29">
        <v>2.4</v>
      </c>
      <c r="F107" s="29">
        <v>7.4999999999999997E-2</v>
      </c>
      <c r="G107" s="29">
        <v>15.899999999999999</v>
      </c>
      <c r="H107" s="29">
        <v>73.875</v>
      </c>
      <c r="I107" s="29">
        <v>0.06</v>
      </c>
      <c r="J107" s="29">
        <v>1.2</v>
      </c>
      <c r="K107" s="29">
        <v>0</v>
      </c>
      <c r="L107" s="29">
        <v>0</v>
      </c>
      <c r="M107" s="29">
        <v>11.4</v>
      </c>
      <c r="N107" s="29">
        <v>39</v>
      </c>
      <c r="O107" s="29">
        <v>7.8</v>
      </c>
      <c r="P107" s="29">
        <v>0.75</v>
      </c>
    </row>
    <row r="108" spans="1:16" ht="15" customHeight="1">
      <c r="B108" s="65" t="s">
        <v>232</v>
      </c>
      <c r="C108" s="33" t="s">
        <v>233</v>
      </c>
      <c r="D108" s="68">
        <v>10</v>
      </c>
      <c r="E108" s="29">
        <v>8.0000000000000016E-2</v>
      </c>
      <c r="F108" s="29">
        <v>7.25</v>
      </c>
      <c r="G108" s="29">
        <v>0.13</v>
      </c>
      <c r="H108" s="29">
        <v>66.100000000000009</v>
      </c>
      <c r="I108" s="29">
        <v>1E-3</v>
      </c>
      <c r="J108" s="29">
        <v>0</v>
      </c>
      <c r="K108" s="29">
        <v>4.0000000000000008E-2</v>
      </c>
      <c r="L108" s="29">
        <v>0.1</v>
      </c>
      <c r="M108" s="29">
        <v>2.4000000000000004</v>
      </c>
      <c r="N108" s="29">
        <v>3</v>
      </c>
      <c r="O108" s="29">
        <v>0</v>
      </c>
      <c r="P108" s="29">
        <v>2.0000000000000004E-2</v>
      </c>
    </row>
    <row r="109" spans="1:16" ht="15" customHeight="1">
      <c r="B109" s="65" t="s">
        <v>167</v>
      </c>
      <c r="C109" s="33" t="s">
        <v>25</v>
      </c>
      <c r="D109" s="68">
        <v>200</v>
      </c>
      <c r="E109" s="29">
        <v>0.08</v>
      </c>
      <c r="F109" s="29">
        <v>0.02</v>
      </c>
      <c r="G109" s="29">
        <v>15</v>
      </c>
      <c r="H109" s="29">
        <v>60.5</v>
      </c>
      <c r="I109" s="29">
        <v>0</v>
      </c>
      <c r="J109" s="29">
        <v>0.04</v>
      </c>
      <c r="K109" s="29">
        <v>0</v>
      </c>
      <c r="L109" s="29">
        <v>0</v>
      </c>
      <c r="M109" s="29">
        <v>11.1</v>
      </c>
      <c r="N109" s="29">
        <v>2.8</v>
      </c>
      <c r="O109" s="29">
        <v>1.4</v>
      </c>
      <c r="P109" s="29">
        <v>0.28000000000000003</v>
      </c>
    </row>
    <row r="110" spans="1:16" ht="15" customHeight="1">
      <c r="B110" s="65"/>
      <c r="C110" s="33" t="s">
        <v>234</v>
      </c>
      <c r="D110" s="68">
        <v>200</v>
      </c>
      <c r="E110" s="29">
        <v>5.8</v>
      </c>
      <c r="F110" s="29">
        <v>6.4</v>
      </c>
      <c r="G110" s="29">
        <v>9.4</v>
      </c>
      <c r="H110" s="29">
        <v>118.4</v>
      </c>
      <c r="I110" s="29">
        <v>0.08</v>
      </c>
      <c r="J110" s="29">
        <v>2.6</v>
      </c>
      <c r="K110" s="29">
        <v>0.04</v>
      </c>
      <c r="L110" s="29">
        <v>0</v>
      </c>
      <c r="M110" s="29">
        <v>240</v>
      </c>
      <c r="N110" s="29">
        <v>180</v>
      </c>
      <c r="O110" s="29">
        <v>28</v>
      </c>
      <c r="P110" s="29">
        <v>0.2</v>
      </c>
    </row>
    <row r="111" spans="1:16" ht="17.25" customHeight="1">
      <c r="A111" s="27">
        <v>4</v>
      </c>
      <c r="B111" s="65"/>
      <c r="C111" s="65" t="s">
        <v>18</v>
      </c>
      <c r="D111" s="60">
        <v>550</v>
      </c>
      <c r="E111" s="65">
        <v>19.833000000000002</v>
      </c>
      <c r="F111" s="65">
        <v>26.064999999999998</v>
      </c>
      <c r="G111" s="65">
        <v>65.84</v>
      </c>
      <c r="H111" s="65">
        <v>577.375</v>
      </c>
      <c r="I111" s="65">
        <v>0.20700000000000002</v>
      </c>
      <c r="J111" s="65">
        <v>5.1709999999999994</v>
      </c>
      <c r="K111" s="65">
        <v>0.13500000000000001</v>
      </c>
      <c r="L111" s="65">
        <v>0.44100000000000006</v>
      </c>
      <c r="M111" s="65">
        <v>444.22200000000004</v>
      </c>
      <c r="N111" s="65">
        <v>461.35500000000008</v>
      </c>
      <c r="O111" s="65">
        <v>63.225999999999999</v>
      </c>
      <c r="P111" s="65">
        <v>2.0860000000000003</v>
      </c>
    </row>
    <row r="112" spans="1:16" ht="15" customHeight="1">
      <c r="A112" s="27">
        <v>4</v>
      </c>
      <c r="B112" s="83" t="s">
        <v>19</v>
      </c>
      <c r="C112" s="83"/>
      <c r="D112" s="83"/>
      <c r="E112" s="83"/>
      <c r="F112" s="83"/>
      <c r="G112" s="83"/>
      <c r="H112" s="83"/>
      <c r="I112" s="83"/>
      <c r="J112" s="83"/>
      <c r="K112" s="83"/>
      <c r="L112" s="83"/>
      <c r="M112" s="83"/>
      <c r="N112" s="83"/>
      <c r="O112" s="83"/>
      <c r="P112" s="83"/>
    </row>
    <row r="113" spans="1:16" ht="15" customHeight="1">
      <c r="A113" s="27">
        <v>4</v>
      </c>
      <c r="B113" s="65" t="s">
        <v>235</v>
      </c>
      <c r="C113" s="33" t="s">
        <v>303</v>
      </c>
      <c r="D113" s="68">
        <v>60</v>
      </c>
      <c r="E113" s="29">
        <v>0.51600000000000001</v>
      </c>
      <c r="F113" s="29">
        <v>3.0660000000000003</v>
      </c>
      <c r="G113" s="29">
        <v>1.5659999999999998</v>
      </c>
      <c r="H113" s="29">
        <v>35.886000000000003</v>
      </c>
      <c r="I113" s="29">
        <v>1.2E-2</v>
      </c>
      <c r="J113" s="29">
        <v>3.33</v>
      </c>
      <c r="K113" s="29">
        <v>0</v>
      </c>
      <c r="L113" s="29">
        <v>1.3859999999999999</v>
      </c>
      <c r="M113" s="29">
        <v>13.968000000000002</v>
      </c>
      <c r="N113" s="29">
        <v>16.943999999999999</v>
      </c>
      <c r="O113" s="29">
        <v>8.0640000000000001</v>
      </c>
      <c r="P113" s="29">
        <v>0.36599999999999999</v>
      </c>
    </row>
    <row r="114" spans="1:16" s="58" customFormat="1" ht="15" customHeight="1">
      <c r="B114" s="65" t="s">
        <v>148</v>
      </c>
      <c r="C114" s="33" t="s">
        <v>108</v>
      </c>
      <c r="D114" s="68">
        <v>60</v>
      </c>
      <c r="E114" s="29">
        <v>0.48</v>
      </c>
      <c r="F114" s="29">
        <v>0.06</v>
      </c>
      <c r="G114" s="29">
        <v>1.5</v>
      </c>
      <c r="H114" s="29">
        <v>8.4600000000000009</v>
      </c>
      <c r="I114" s="29">
        <v>0</v>
      </c>
      <c r="J114" s="29">
        <v>6</v>
      </c>
      <c r="K114" s="29">
        <v>0</v>
      </c>
      <c r="L114" s="29">
        <v>0</v>
      </c>
      <c r="M114" s="29">
        <v>13.98</v>
      </c>
      <c r="N114" s="29">
        <v>24.96</v>
      </c>
      <c r="O114" s="29">
        <v>8.4</v>
      </c>
      <c r="P114" s="29">
        <v>0.36</v>
      </c>
    </row>
    <row r="115" spans="1:16" s="58" customFormat="1" ht="15" customHeight="1">
      <c r="B115" s="65"/>
      <c r="C115" s="33" t="s">
        <v>47</v>
      </c>
      <c r="D115" s="68">
        <v>60</v>
      </c>
      <c r="E115" s="65">
        <v>0.498</v>
      </c>
      <c r="F115" s="65">
        <v>1.5629999999999999</v>
      </c>
      <c r="G115" s="65">
        <v>1.5329999999999997</v>
      </c>
      <c r="H115" s="65">
        <v>22.172999999999998</v>
      </c>
      <c r="I115" s="65">
        <v>6.0000000000000001E-3</v>
      </c>
      <c r="J115" s="65">
        <v>4.665</v>
      </c>
      <c r="K115" s="65">
        <v>0</v>
      </c>
      <c r="L115" s="65">
        <v>0.69299999999999995</v>
      </c>
      <c r="M115" s="65">
        <v>13.973999999999998</v>
      </c>
      <c r="N115" s="65">
        <v>20.952000000000002</v>
      </c>
      <c r="O115" s="65">
        <v>8.2319999999999993</v>
      </c>
      <c r="P115" s="65">
        <v>0.36299999999999999</v>
      </c>
    </row>
    <row r="116" spans="1:16" ht="21.6" customHeight="1">
      <c r="B116" s="65" t="s">
        <v>147</v>
      </c>
      <c r="C116" s="33" t="s">
        <v>236</v>
      </c>
      <c r="D116" s="68">
        <v>200</v>
      </c>
      <c r="E116" s="29">
        <v>5.78</v>
      </c>
      <c r="F116" s="29">
        <v>4.74</v>
      </c>
      <c r="G116" s="29">
        <v>8.84</v>
      </c>
      <c r="H116" s="29">
        <v>101.3</v>
      </c>
      <c r="I116" s="29">
        <v>0.2</v>
      </c>
      <c r="J116" s="29">
        <v>12.8</v>
      </c>
      <c r="K116" s="29">
        <v>0</v>
      </c>
      <c r="L116" s="29">
        <v>0.6</v>
      </c>
      <c r="M116" s="29">
        <v>40.799999999999997</v>
      </c>
      <c r="N116" s="29">
        <v>167</v>
      </c>
      <c r="O116" s="29">
        <v>46</v>
      </c>
      <c r="P116" s="29">
        <v>3.2</v>
      </c>
    </row>
    <row r="117" spans="1:16" ht="15" customHeight="1">
      <c r="A117" s="27">
        <v>4</v>
      </c>
      <c r="B117" s="45" t="s">
        <v>289</v>
      </c>
      <c r="C117" s="33" t="s">
        <v>237</v>
      </c>
      <c r="D117" s="68">
        <v>90</v>
      </c>
      <c r="E117" s="29">
        <v>13.14</v>
      </c>
      <c r="F117" s="29">
        <v>7.4700000000000006</v>
      </c>
      <c r="G117" s="29">
        <v>8.19</v>
      </c>
      <c r="H117" s="29">
        <v>152.55000000000001</v>
      </c>
      <c r="I117" s="29">
        <v>0</v>
      </c>
      <c r="J117" s="29">
        <v>9.0000000000000011E-2</v>
      </c>
      <c r="K117" s="29">
        <v>0.54</v>
      </c>
      <c r="L117" s="29">
        <v>2.9699999999999998</v>
      </c>
      <c r="M117" s="29">
        <v>37.35</v>
      </c>
      <c r="N117" s="29">
        <v>39.869999999999997</v>
      </c>
      <c r="O117" s="29">
        <v>173.34</v>
      </c>
      <c r="P117" s="29">
        <v>0.9</v>
      </c>
    </row>
    <row r="118" spans="1:16" ht="21.6" customHeight="1">
      <c r="B118" s="45" t="s">
        <v>132</v>
      </c>
      <c r="C118" s="33" t="s">
        <v>46</v>
      </c>
      <c r="D118" s="68">
        <v>150</v>
      </c>
      <c r="E118" s="29">
        <v>3.06</v>
      </c>
      <c r="F118" s="29">
        <v>4.8000000000000007</v>
      </c>
      <c r="G118" s="29">
        <v>15.899999999999999</v>
      </c>
      <c r="H118" s="29">
        <v>119.03999999999999</v>
      </c>
      <c r="I118" s="29">
        <v>0.13500000000000001</v>
      </c>
      <c r="J118" s="29">
        <v>18.164999999999999</v>
      </c>
      <c r="K118" s="29">
        <v>0.03</v>
      </c>
      <c r="L118" s="29">
        <v>0.18</v>
      </c>
      <c r="M118" s="29">
        <v>36.974999999999994</v>
      </c>
      <c r="N118" s="29">
        <v>86.594999999999999</v>
      </c>
      <c r="O118" s="29">
        <v>27.75</v>
      </c>
      <c r="P118" s="29">
        <v>1.0050000000000001</v>
      </c>
    </row>
    <row r="119" spans="1:16" ht="15" customHeight="1">
      <c r="B119" s="45" t="s">
        <v>141</v>
      </c>
      <c r="C119" s="33" t="s">
        <v>49</v>
      </c>
      <c r="D119" s="68">
        <v>200</v>
      </c>
      <c r="E119" s="29">
        <v>0.28000000000000003</v>
      </c>
      <c r="F119" s="29">
        <v>0.1</v>
      </c>
      <c r="G119" s="29">
        <v>28.88</v>
      </c>
      <c r="H119" s="29">
        <v>117.54</v>
      </c>
      <c r="I119" s="29">
        <v>0</v>
      </c>
      <c r="J119" s="29">
        <v>19.3</v>
      </c>
      <c r="K119" s="29">
        <v>0</v>
      </c>
      <c r="L119" s="29">
        <v>0.16</v>
      </c>
      <c r="M119" s="29">
        <v>13.66</v>
      </c>
      <c r="N119" s="29">
        <v>7.38</v>
      </c>
      <c r="O119" s="29">
        <v>5.78</v>
      </c>
      <c r="P119" s="29">
        <v>0.46800000000000003</v>
      </c>
    </row>
    <row r="120" spans="1:16" ht="15" customHeight="1">
      <c r="B120" s="45" t="s">
        <v>142</v>
      </c>
      <c r="C120" s="33" t="s">
        <v>20</v>
      </c>
      <c r="D120" s="68">
        <v>30</v>
      </c>
      <c r="E120" s="29">
        <v>2.2999999999999998</v>
      </c>
      <c r="F120" s="29">
        <v>0.2</v>
      </c>
      <c r="G120" s="29">
        <v>14.8</v>
      </c>
      <c r="H120" s="29">
        <v>70.2</v>
      </c>
      <c r="I120" s="29">
        <v>0</v>
      </c>
      <c r="J120" s="29">
        <v>0</v>
      </c>
      <c r="K120" s="29">
        <v>0</v>
      </c>
      <c r="L120" s="29">
        <v>0.3</v>
      </c>
      <c r="M120" s="29">
        <v>6</v>
      </c>
      <c r="N120" s="29">
        <v>19.5</v>
      </c>
      <c r="O120" s="29">
        <v>4.2</v>
      </c>
      <c r="P120" s="29">
        <v>0.3</v>
      </c>
    </row>
    <row r="121" spans="1:16" ht="15" customHeight="1">
      <c r="B121" s="45" t="s">
        <v>145</v>
      </c>
      <c r="C121" s="33" t="s">
        <v>21</v>
      </c>
      <c r="D121" s="68">
        <v>40</v>
      </c>
      <c r="E121" s="29">
        <v>2.6</v>
      </c>
      <c r="F121" s="29">
        <v>0.5</v>
      </c>
      <c r="G121" s="29">
        <v>15.8</v>
      </c>
      <c r="H121" s="29">
        <v>78.100000000000009</v>
      </c>
      <c r="I121" s="29">
        <v>0.1</v>
      </c>
      <c r="J121" s="29">
        <v>0</v>
      </c>
      <c r="K121" s="29">
        <v>0</v>
      </c>
      <c r="L121" s="29">
        <v>0.60000000000000009</v>
      </c>
      <c r="M121" s="29">
        <v>11.6</v>
      </c>
      <c r="N121" s="29">
        <v>60</v>
      </c>
      <c r="O121" s="29">
        <v>18.8</v>
      </c>
      <c r="P121" s="29">
        <v>1.6</v>
      </c>
    </row>
    <row r="122" spans="1:16" s="58" customFormat="1" ht="15" customHeight="1">
      <c r="A122" s="58">
        <v>4</v>
      </c>
      <c r="B122" s="45"/>
      <c r="C122" s="33" t="s">
        <v>18</v>
      </c>
      <c r="D122" s="60">
        <v>770</v>
      </c>
      <c r="E122" s="65">
        <v>27.658000000000001</v>
      </c>
      <c r="F122" s="65">
        <v>19.373000000000001</v>
      </c>
      <c r="G122" s="65">
        <v>93.942999999999984</v>
      </c>
      <c r="H122" s="65">
        <v>660.90300000000002</v>
      </c>
      <c r="I122" s="65">
        <v>0.44100000000000006</v>
      </c>
      <c r="J122" s="65">
        <v>55.019999999999996</v>
      </c>
      <c r="K122" s="65">
        <v>0.57000000000000006</v>
      </c>
      <c r="L122" s="65">
        <v>5.5030000000000001</v>
      </c>
      <c r="M122" s="65">
        <v>160.35899999999998</v>
      </c>
      <c r="N122" s="65">
        <v>401.29700000000003</v>
      </c>
      <c r="O122" s="65">
        <v>284.10199999999998</v>
      </c>
      <c r="P122" s="65">
        <v>7.8360000000000003</v>
      </c>
    </row>
    <row r="123" spans="1:16" ht="15" customHeight="1">
      <c r="B123" s="89" t="s">
        <v>187</v>
      </c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  <c r="N123" s="92"/>
      <c r="O123" s="92"/>
      <c r="P123" s="93"/>
    </row>
    <row r="124" spans="1:16" ht="15" customHeight="1">
      <c r="B124" s="61" t="s">
        <v>146</v>
      </c>
      <c r="C124" s="62" t="s">
        <v>151</v>
      </c>
      <c r="D124" s="68">
        <v>120</v>
      </c>
      <c r="E124" s="29">
        <v>7.1999999999999993</v>
      </c>
      <c r="F124" s="29">
        <v>8.64</v>
      </c>
      <c r="G124" s="29">
        <v>34.08</v>
      </c>
      <c r="H124" s="29">
        <v>242.88</v>
      </c>
      <c r="I124" s="29">
        <v>0.156</v>
      </c>
      <c r="J124" s="29">
        <v>0</v>
      </c>
      <c r="K124" s="29">
        <v>0</v>
      </c>
      <c r="L124" s="29">
        <v>2.04</v>
      </c>
      <c r="M124" s="29">
        <v>8.4</v>
      </c>
      <c r="N124" s="29">
        <v>75.599999999999994</v>
      </c>
      <c r="O124" s="29">
        <v>30</v>
      </c>
      <c r="P124" s="29">
        <v>1.68</v>
      </c>
    </row>
    <row r="125" spans="1:16" ht="15" customHeight="1">
      <c r="B125" s="61" t="s">
        <v>207</v>
      </c>
      <c r="C125" s="62" t="s">
        <v>206</v>
      </c>
      <c r="D125" s="68">
        <v>200</v>
      </c>
      <c r="E125" s="29">
        <v>0.14000000000000001</v>
      </c>
      <c r="F125" s="29">
        <v>0.02</v>
      </c>
      <c r="G125" s="29">
        <v>24.94</v>
      </c>
      <c r="H125" s="29">
        <v>98.88</v>
      </c>
      <c r="I125" s="29">
        <v>0.01</v>
      </c>
      <c r="J125" s="29">
        <v>2.1800000000000002</v>
      </c>
      <c r="K125" s="29">
        <v>0</v>
      </c>
      <c r="L125" s="29">
        <v>2.8</v>
      </c>
      <c r="M125" s="29">
        <v>6.9</v>
      </c>
      <c r="N125" s="29">
        <v>3.26</v>
      </c>
      <c r="O125" s="29">
        <v>1.82</v>
      </c>
      <c r="P125" s="29">
        <v>0.16</v>
      </c>
    </row>
    <row r="126" spans="1:16" ht="15" customHeight="1">
      <c r="B126" s="45"/>
      <c r="C126" s="62" t="s">
        <v>18</v>
      </c>
      <c r="D126" s="68">
        <v>320</v>
      </c>
      <c r="E126" s="29">
        <v>7.339999999999999</v>
      </c>
      <c r="F126" s="29">
        <v>8.66</v>
      </c>
      <c r="G126" s="29">
        <v>59.019999999999996</v>
      </c>
      <c r="H126" s="29">
        <v>341.76</v>
      </c>
      <c r="I126" s="29">
        <v>0.16600000000000001</v>
      </c>
      <c r="J126" s="29">
        <v>2.1800000000000002</v>
      </c>
      <c r="K126" s="29">
        <v>0</v>
      </c>
      <c r="L126" s="29">
        <v>4.84</v>
      </c>
      <c r="M126" s="29">
        <v>15.3</v>
      </c>
      <c r="N126" s="29">
        <v>78.86</v>
      </c>
      <c r="O126" s="29">
        <v>31.82</v>
      </c>
      <c r="P126" s="29">
        <v>1.8399999999999999</v>
      </c>
    </row>
    <row r="127" spans="1:16" ht="15" customHeight="1">
      <c r="A127" s="27">
        <v>4</v>
      </c>
      <c r="B127" s="65"/>
      <c r="C127" s="65" t="s">
        <v>27</v>
      </c>
      <c r="D127" s="60">
        <v>1640</v>
      </c>
      <c r="E127" s="65">
        <v>54.831000000000003</v>
      </c>
      <c r="F127" s="65">
        <v>54.097999999999999</v>
      </c>
      <c r="G127" s="65">
        <v>218.80299999999997</v>
      </c>
      <c r="H127" s="65">
        <v>1580.038</v>
      </c>
      <c r="I127" s="65">
        <v>0.81400000000000006</v>
      </c>
      <c r="J127" s="65">
        <v>62.370999999999995</v>
      </c>
      <c r="K127" s="65">
        <v>0.70500000000000007</v>
      </c>
      <c r="L127" s="65">
        <v>10.784000000000001</v>
      </c>
      <c r="M127" s="65">
        <v>619.88100000000009</v>
      </c>
      <c r="N127" s="65">
        <v>941.51200000000017</v>
      </c>
      <c r="O127" s="65">
        <v>379.14799999999997</v>
      </c>
      <c r="P127" s="65">
        <v>11.762</v>
      </c>
    </row>
    <row r="128" spans="1:16" ht="15" customHeight="1">
      <c r="B128" s="72"/>
      <c r="C128" s="72"/>
      <c r="D128" s="71"/>
      <c r="E128" s="72"/>
      <c r="F128" s="72"/>
      <c r="G128" s="72"/>
      <c r="H128" s="72"/>
      <c r="I128" s="72"/>
      <c r="J128" s="72"/>
      <c r="K128" s="72"/>
      <c r="L128" s="72"/>
      <c r="M128" s="72"/>
      <c r="N128" s="72"/>
      <c r="O128" s="72"/>
      <c r="P128" s="72"/>
    </row>
    <row r="129" spans="1:16" ht="15" customHeight="1">
      <c r="B129" s="87" t="s">
        <v>307</v>
      </c>
      <c r="C129" s="87"/>
      <c r="D129" s="71"/>
      <c r="E129" s="72"/>
      <c r="F129" s="72"/>
      <c r="G129" s="72"/>
      <c r="H129" s="72"/>
      <c r="I129" s="72"/>
      <c r="J129" s="72"/>
      <c r="K129" s="72"/>
      <c r="L129" s="72"/>
      <c r="M129" s="72"/>
      <c r="N129" s="72"/>
      <c r="O129" s="72"/>
      <c r="P129" s="72"/>
    </row>
    <row r="130" spans="1:16" s="32" customFormat="1" ht="20.100000000000001" customHeight="1">
      <c r="B130" s="35"/>
      <c r="C130" s="35"/>
      <c r="D130" s="56"/>
      <c r="E130" s="30"/>
      <c r="F130" s="30"/>
      <c r="G130" s="30"/>
      <c r="H130" s="30"/>
      <c r="I130" s="30"/>
      <c r="J130" s="30"/>
      <c r="K130" s="30"/>
      <c r="L130" s="30"/>
      <c r="M130" s="30"/>
      <c r="N130" s="30"/>
      <c r="O130" s="30"/>
      <c r="P130" s="30"/>
    </row>
    <row r="131" spans="1:16" s="32" customFormat="1" ht="20.100000000000001" customHeight="1">
      <c r="B131" s="59" t="s">
        <v>107</v>
      </c>
      <c r="C131" s="34"/>
      <c r="D131" s="56"/>
      <c r="E131" s="30"/>
      <c r="F131" s="30"/>
      <c r="G131" s="30"/>
      <c r="H131" s="30"/>
      <c r="I131" s="30"/>
      <c r="J131" s="30"/>
      <c r="K131" s="30"/>
      <c r="L131" s="30"/>
      <c r="M131" s="30"/>
      <c r="N131" s="30"/>
      <c r="O131" s="30"/>
      <c r="P131" s="30"/>
    </row>
    <row r="132" spans="1:16" s="32" customFormat="1" ht="20.100000000000001" customHeight="1">
      <c r="B132" s="59" t="s">
        <v>101</v>
      </c>
      <c r="C132" s="34"/>
      <c r="D132" s="56"/>
      <c r="E132" s="30"/>
      <c r="F132" s="30"/>
      <c r="G132" s="30"/>
      <c r="H132" s="30"/>
      <c r="I132" s="30"/>
      <c r="J132" s="30"/>
      <c r="K132" s="30"/>
      <c r="L132" s="30"/>
      <c r="M132" s="30"/>
      <c r="N132" s="30"/>
      <c r="O132" s="30"/>
      <c r="P132" s="30"/>
    </row>
    <row r="133" spans="1:16" s="32" customFormat="1" ht="20.100000000000001" customHeight="1">
      <c r="B133" s="59" t="s">
        <v>102</v>
      </c>
      <c r="C133" s="34"/>
      <c r="D133" s="56"/>
      <c r="E133" s="30"/>
      <c r="F133" s="30"/>
      <c r="G133" s="30"/>
      <c r="H133" s="30"/>
      <c r="I133" s="30"/>
      <c r="J133" s="30"/>
      <c r="K133" s="30"/>
      <c r="L133" s="30"/>
      <c r="M133" s="30"/>
      <c r="N133" s="30"/>
      <c r="O133" s="30"/>
      <c r="P133" s="30"/>
    </row>
    <row r="134" spans="1:16" s="32" customFormat="1" ht="30" customHeight="1">
      <c r="B134" s="85" t="s">
        <v>0</v>
      </c>
      <c r="C134" s="85" t="s">
        <v>1</v>
      </c>
      <c r="D134" s="84" t="s">
        <v>2</v>
      </c>
      <c r="E134" s="83" t="s">
        <v>3</v>
      </c>
      <c r="F134" s="83"/>
      <c r="G134" s="83"/>
      <c r="H134" s="83" t="s">
        <v>4</v>
      </c>
      <c r="I134" s="83" t="s">
        <v>5</v>
      </c>
      <c r="J134" s="83"/>
      <c r="K134" s="83"/>
      <c r="L134" s="83"/>
      <c r="M134" s="83" t="s">
        <v>6</v>
      </c>
      <c r="N134" s="83"/>
      <c r="O134" s="83"/>
      <c r="P134" s="83"/>
    </row>
    <row r="135" spans="1:16" s="32" customFormat="1" ht="39.75" customHeight="1">
      <c r="B135" s="85"/>
      <c r="C135" s="85"/>
      <c r="D135" s="84"/>
      <c r="E135" s="65" t="s">
        <v>7</v>
      </c>
      <c r="F135" s="65" t="s">
        <v>8</v>
      </c>
      <c r="G135" s="65" t="s">
        <v>9</v>
      </c>
      <c r="H135" s="83"/>
      <c r="I135" s="65" t="s">
        <v>103</v>
      </c>
      <c r="J135" s="65" t="s">
        <v>10</v>
      </c>
      <c r="K135" s="65" t="s">
        <v>11</v>
      </c>
      <c r="L135" s="65" t="s">
        <v>12</v>
      </c>
      <c r="M135" s="65" t="s">
        <v>13</v>
      </c>
      <c r="N135" s="65" t="s">
        <v>14</v>
      </c>
      <c r="O135" s="65" t="s">
        <v>15</v>
      </c>
      <c r="P135" s="65" t="s">
        <v>16</v>
      </c>
    </row>
    <row r="136" spans="1:16" ht="20.100000000000001" customHeight="1">
      <c r="A136" s="27">
        <v>5</v>
      </c>
      <c r="B136" s="83" t="s">
        <v>17</v>
      </c>
      <c r="C136" s="83"/>
      <c r="D136" s="83"/>
      <c r="E136" s="83"/>
      <c r="F136" s="83"/>
      <c r="G136" s="83"/>
      <c r="H136" s="83"/>
      <c r="I136" s="83"/>
      <c r="J136" s="83"/>
      <c r="K136" s="83"/>
      <c r="L136" s="83"/>
      <c r="M136" s="83"/>
      <c r="N136" s="83"/>
      <c r="O136" s="83"/>
      <c r="P136" s="83"/>
    </row>
    <row r="137" spans="1:16" ht="19.149999999999999" customHeight="1">
      <c r="A137" s="27">
        <v>5</v>
      </c>
      <c r="B137" s="65" t="s">
        <v>290</v>
      </c>
      <c r="C137" s="33" t="s">
        <v>195</v>
      </c>
      <c r="D137" s="68" t="s">
        <v>242</v>
      </c>
      <c r="E137" s="29">
        <v>11.098500000000001</v>
      </c>
      <c r="F137" s="29">
        <v>10.584000000000001</v>
      </c>
      <c r="G137" s="29">
        <v>2.1420000000000003</v>
      </c>
      <c r="H137" s="29">
        <v>148.09199999999998</v>
      </c>
      <c r="I137" s="29">
        <v>7.14</v>
      </c>
      <c r="J137" s="29">
        <v>5.2500000000000005E-2</v>
      </c>
      <c r="K137" s="29">
        <v>3.528</v>
      </c>
      <c r="L137" s="29">
        <v>6.5205000000000002</v>
      </c>
      <c r="M137" s="29">
        <v>71.337000000000003</v>
      </c>
      <c r="N137" s="29">
        <v>14.07</v>
      </c>
      <c r="O137" s="29">
        <v>121.13850000000001</v>
      </c>
      <c r="P137" s="29">
        <v>1.6065</v>
      </c>
    </row>
    <row r="138" spans="1:16" ht="20.45" customHeight="1">
      <c r="B138" s="65" t="s">
        <v>148</v>
      </c>
      <c r="C138" s="33" t="s">
        <v>203</v>
      </c>
      <c r="D138" s="68">
        <v>30</v>
      </c>
      <c r="E138" s="29">
        <v>0.24</v>
      </c>
      <c r="F138" s="29">
        <v>0.03</v>
      </c>
      <c r="G138" s="29">
        <v>0.75</v>
      </c>
      <c r="H138" s="29">
        <v>4.2299999999999995</v>
      </c>
      <c r="I138" s="29">
        <v>0</v>
      </c>
      <c r="J138" s="29">
        <v>3</v>
      </c>
      <c r="K138" s="29">
        <v>0</v>
      </c>
      <c r="L138" s="29">
        <v>0</v>
      </c>
      <c r="M138" s="29">
        <v>6.99</v>
      </c>
      <c r="N138" s="29">
        <v>12.48</v>
      </c>
      <c r="O138" s="29">
        <v>4.2</v>
      </c>
      <c r="P138" s="29">
        <v>0.18</v>
      </c>
    </row>
    <row r="139" spans="1:16" ht="18" customHeight="1">
      <c r="B139" s="65" t="s">
        <v>291</v>
      </c>
      <c r="C139" s="33" t="s">
        <v>304</v>
      </c>
      <c r="D139" s="68">
        <v>30</v>
      </c>
      <c r="E139" s="29">
        <v>0.92999999999999994</v>
      </c>
      <c r="F139" s="29">
        <v>0.06</v>
      </c>
      <c r="G139" s="29">
        <v>1.95</v>
      </c>
      <c r="H139" s="29">
        <v>12</v>
      </c>
      <c r="I139" s="29">
        <v>3.3000000000000002E-2</v>
      </c>
      <c r="J139" s="29">
        <v>3</v>
      </c>
      <c r="K139" s="29">
        <v>0</v>
      </c>
      <c r="L139" s="29">
        <v>0.06</v>
      </c>
      <c r="M139" s="29">
        <v>6</v>
      </c>
      <c r="N139" s="29">
        <v>18.599999999999998</v>
      </c>
      <c r="O139" s="29">
        <v>6.3</v>
      </c>
      <c r="P139" s="29">
        <v>0.21</v>
      </c>
    </row>
    <row r="140" spans="1:16" ht="22.15" customHeight="1">
      <c r="B140" s="65"/>
      <c r="C140" s="33" t="s">
        <v>135</v>
      </c>
      <c r="D140" s="68">
        <v>30</v>
      </c>
      <c r="E140" s="65">
        <v>0.58500000000000008</v>
      </c>
      <c r="F140" s="65">
        <v>4.5000000000000005E-2</v>
      </c>
      <c r="G140" s="65">
        <v>1.3499999999999999</v>
      </c>
      <c r="H140" s="65">
        <v>8.1150000000000002</v>
      </c>
      <c r="I140" s="65">
        <v>1.6500000000000001E-2</v>
      </c>
      <c r="J140" s="65">
        <v>3</v>
      </c>
      <c r="K140" s="65">
        <v>0</v>
      </c>
      <c r="L140" s="65">
        <v>0.03</v>
      </c>
      <c r="M140" s="65">
        <v>6.4949999999999992</v>
      </c>
      <c r="N140" s="65">
        <v>15.54</v>
      </c>
      <c r="O140" s="65">
        <v>5.25</v>
      </c>
      <c r="P140" s="65">
        <v>0.19499999999999998</v>
      </c>
    </row>
    <row r="141" spans="1:16" ht="15" customHeight="1">
      <c r="B141" s="65" t="s">
        <v>144</v>
      </c>
      <c r="C141" s="33" t="s">
        <v>224</v>
      </c>
      <c r="D141" s="68">
        <v>30</v>
      </c>
      <c r="E141" s="29">
        <v>2.4</v>
      </c>
      <c r="F141" s="29">
        <v>7.4999999999999997E-2</v>
      </c>
      <c r="G141" s="29">
        <v>15.899999999999999</v>
      </c>
      <c r="H141" s="29">
        <v>73.875</v>
      </c>
      <c r="I141" s="29">
        <v>0.06</v>
      </c>
      <c r="J141" s="29">
        <v>1.2</v>
      </c>
      <c r="K141" s="29">
        <v>0</v>
      </c>
      <c r="L141" s="29">
        <v>0</v>
      </c>
      <c r="M141" s="29">
        <v>11.4</v>
      </c>
      <c r="N141" s="29">
        <v>39</v>
      </c>
      <c r="O141" s="29">
        <v>7.8</v>
      </c>
      <c r="P141" s="29">
        <v>0.75</v>
      </c>
    </row>
    <row r="142" spans="1:16" ht="15" customHeight="1">
      <c r="B142" s="65" t="s">
        <v>232</v>
      </c>
      <c r="C142" s="33" t="s">
        <v>233</v>
      </c>
      <c r="D142" s="68">
        <v>10</v>
      </c>
      <c r="E142" s="29">
        <v>8.0000000000000016E-2</v>
      </c>
      <c r="F142" s="29">
        <v>7.25</v>
      </c>
      <c r="G142" s="29">
        <v>0.13</v>
      </c>
      <c r="H142" s="29">
        <v>66.100000000000009</v>
      </c>
      <c r="I142" s="29">
        <v>1E-3</v>
      </c>
      <c r="J142" s="29">
        <v>0</v>
      </c>
      <c r="K142" s="29">
        <v>4.0000000000000008E-2</v>
      </c>
      <c r="L142" s="29">
        <v>0.1</v>
      </c>
      <c r="M142" s="29">
        <v>2.4000000000000004</v>
      </c>
      <c r="N142" s="29">
        <v>3</v>
      </c>
      <c r="O142" s="29">
        <v>0</v>
      </c>
      <c r="P142" s="29">
        <v>2.0000000000000004E-2</v>
      </c>
    </row>
    <row r="143" spans="1:16" ht="15" customHeight="1">
      <c r="B143" s="65" t="s">
        <v>239</v>
      </c>
      <c r="C143" s="33" t="s">
        <v>48</v>
      </c>
      <c r="D143" s="68">
        <v>200</v>
      </c>
      <c r="E143" s="29">
        <v>4.08</v>
      </c>
      <c r="F143" s="29">
        <v>3.54</v>
      </c>
      <c r="G143" s="29">
        <v>17.579999999999998</v>
      </c>
      <c r="H143" s="29">
        <v>118.52</v>
      </c>
      <c r="I143" s="29">
        <v>0.06</v>
      </c>
      <c r="J143" s="29">
        <v>1.58</v>
      </c>
      <c r="K143" s="29">
        <v>0.02</v>
      </c>
      <c r="L143" s="29">
        <v>0</v>
      </c>
      <c r="M143" s="29">
        <v>152.22</v>
      </c>
      <c r="N143" s="29">
        <v>124.56</v>
      </c>
      <c r="O143" s="29">
        <v>21.34</v>
      </c>
      <c r="P143" s="29">
        <v>0.48</v>
      </c>
    </row>
    <row r="144" spans="1:16" ht="15" customHeight="1">
      <c r="B144" s="65"/>
      <c r="C144" s="33" t="s">
        <v>136</v>
      </c>
      <c r="D144" s="68">
        <v>150</v>
      </c>
      <c r="E144" s="29">
        <v>1.4</v>
      </c>
      <c r="F144" s="29">
        <v>0.20000000000000004</v>
      </c>
      <c r="G144" s="29">
        <v>14.3</v>
      </c>
      <c r="H144" s="29">
        <v>64.599999999999994</v>
      </c>
      <c r="I144" s="29">
        <v>5.9999999999999991E-2</v>
      </c>
      <c r="J144" s="29">
        <v>15</v>
      </c>
      <c r="K144" s="29">
        <v>0</v>
      </c>
      <c r="L144" s="29">
        <v>1.7</v>
      </c>
      <c r="M144" s="29">
        <v>30</v>
      </c>
      <c r="N144" s="29">
        <v>51</v>
      </c>
      <c r="O144" s="29">
        <v>24</v>
      </c>
      <c r="P144" s="29">
        <v>0.89999999999999991</v>
      </c>
    </row>
    <row r="145" spans="1:16" ht="15" customHeight="1">
      <c r="A145" s="27">
        <v>5</v>
      </c>
      <c r="B145" s="65"/>
      <c r="C145" s="33" t="s">
        <v>18</v>
      </c>
      <c r="D145" s="60">
        <v>525</v>
      </c>
      <c r="E145" s="65">
        <v>19.643500000000003</v>
      </c>
      <c r="F145" s="65">
        <v>21.693999999999999</v>
      </c>
      <c r="G145" s="65">
        <v>51.402000000000001</v>
      </c>
      <c r="H145" s="65">
        <v>479.30200000000002</v>
      </c>
      <c r="I145" s="65">
        <v>7.3374999999999986</v>
      </c>
      <c r="J145" s="65">
        <v>20.8325</v>
      </c>
      <c r="K145" s="65">
        <v>3.5880000000000001</v>
      </c>
      <c r="L145" s="65">
        <v>8.3505000000000003</v>
      </c>
      <c r="M145" s="65">
        <v>273.85200000000003</v>
      </c>
      <c r="N145" s="65">
        <v>247.17000000000002</v>
      </c>
      <c r="O145" s="65">
        <v>179.52850000000001</v>
      </c>
      <c r="P145" s="65">
        <v>3.9514999999999998</v>
      </c>
    </row>
    <row r="146" spans="1:16" ht="15" customHeight="1">
      <c r="A146" s="27">
        <v>5</v>
      </c>
      <c r="B146" s="83" t="s">
        <v>19</v>
      </c>
      <c r="C146" s="83"/>
      <c r="D146" s="83"/>
      <c r="E146" s="83"/>
      <c r="F146" s="83"/>
      <c r="G146" s="83"/>
      <c r="H146" s="83"/>
      <c r="I146" s="83"/>
      <c r="J146" s="83"/>
      <c r="K146" s="83"/>
      <c r="L146" s="83"/>
      <c r="M146" s="83"/>
      <c r="N146" s="83"/>
      <c r="O146" s="83"/>
      <c r="P146" s="83"/>
    </row>
    <row r="147" spans="1:16" ht="21" customHeight="1">
      <c r="B147" s="45" t="s">
        <v>292</v>
      </c>
      <c r="C147" s="33" t="s">
        <v>305</v>
      </c>
      <c r="D147" s="68">
        <v>60</v>
      </c>
      <c r="E147" s="29">
        <v>0.66</v>
      </c>
      <c r="F147" s="29">
        <v>0.06</v>
      </c>
      <c r="G147" s="29">
        <v>2.1</v>
      </c>
      <c r="H147" s="29">
        <v>11.58</v>
      </c>
      <c r="I147" s="29">
        <v>6.0000000000000001E-3</v>
      </c>
      <c r="J147" s="29">
        <v>9</v>
      </c>
      <c r="K147" s="29">
        <v>0</v>
      </c>
      <c r="L147" s="29">
        <v>0.42</v>
      </c>
      <c r="M147" s="29">
        <v>6</v>
      </c>
      <c r="N147" s="29">
        <v>21</v>
      </c>
      <c r="O147" s="29">
        <v>9</v>
      </c>
      <c r="P147" s="29">
        <v>0.48</v>
      </c>
    </row>
    <row r="148" spans="1:16" ht="21" customHeight="1">
      <c r="B148" s="45" t="s">
        <v>160</v>
      </c>
      <c r="C148" s="33" t="s">
        <v>182</v>
      </c>
      <c r="D148" s="68">
        <v>60</v>
      </c>
      <c r="E148" s="29">
        <v>0.54</v>
      </c>
      <c r="F148" s="29">
        <v>3.5999999999999996</v>
      </c>
      <c r="G148" s="29">
        <v>2.16</v>
      </c>
      <c r="H148" s="29">
        <v>43.199999999999996</v>
      </c>
      <c r="I148" s="29">
        <v>0</v>
      </c>
      <c r="J148" s="29">
        <v>4.919999999999999</v>
      </c>
      <c r="K148" s="29">
        <v>0</v>
      </c>
      <c r="L148" s="29">
        <v>0.18</v>
      </c>
      <c r="M148" s="29">
        <v>11.4</v>
      </c>
      <c r="N148" s="29">
        <v>20.34</v>
      </c>
      <c r="O148" s="29">
        <v>9.6</v>
      </c>
      <c r="P148" s="29">
        <v>0.42</v>
      </c>
    </row>
    <row r="149" spans="1:16" ht="24" customHeight="1">
      <c r="B149" s="45"/>
      <c r="C149" s="33" t="s">
        <v>135</v>
      </c>
      <c r="D149" s="68">
        <v>60</v>
      </c>
      <c r="E149" s="65">
        <v>0.6</v>
      </c>
      <c r="F149" s="65">
        <v>1.8299999999999998</v>
      </c>
      <c r="G149" s="65">
        <v>2.13</v>
      </c>
      <c r="H149" s="65">
        <v>27.389999999999997</v>
      </c>
      <c r="I149" s="65">
        <v>3.0000000000000001E-3</v>
      </c>
      <c r="J149" s="65">
        <v>6.96</v>
      </c>
      <c r="K149" s="65">
        <v>0</v>
      </c>
      <c r="L149" s="65">
        <v>0.3</v>
      </c>
      <c r="M149" s="65">
        <v>8.6999999999999993</v>
      </c>
      <c r="N149" s="65">
        <v>20.67</v>
      </c>
      <c r="O149" s="65">
        <v>9.2999999999999989</v>
      </c>
      <c r="P149" s="65">
        <v>0.44999999999999996</v>
      </c>
    </row>
    <row r="150" spans="1:16" ht="41.45" customHeight="1">
      <c r="B150" s="45" t="s">
        <v>133</v>
      </c>
      <c r="C150" s="33" t="s">
        <v>274</v>
      </c>
      <c r="D150" s="68" t="s">
        <v>215</v>
      </c>
      <c r="E150" s="29">
        <v>6.26</v>
      </c>
      <c r="F150" s="29">
        <v>4.4249999999999998</v>
      </c>
      <c r="G150" s="29">
        <v>24.6</v>
      </c>
      <c r="H150" s="29">
        <v>173.64999999999998</v>
      </c>
      <c r="I150" s="29">
        <v>1.8000000000000002E-2</v>
      </c>
      <c r="J150" s="29">
        <v>0.2</v>
      </c>
      <c r="K150" s="29">
        <v>4.6059999999999999</v>
      </c>
      <c r="L150" s="29">
        <v>2.1949999999999998</v>
      </c>
      <c r="M150" s="29">
        <v>37.499999999999993</v>
      </c>
      <c r="N150" s="29">
        <v>40.4</v>
      </c>
      <c r="O150" s="29">
        <v>72.5</v>
      </c>
      <c r="P150" s="29">
        <v>1.885</v>
      </c>
    </row>
    <row r="151" spans="1:16" ht="24" customHeight="1">
      <c r="B151" s="45" t="s">
        <v>202</v>
      </c>
      <c r="C151" s="33" t="s">
        <v>241</v>
      </c>
      <c r="D151" s="68" t="s">
        <v>243</v>
      </c>
      <c r="E151" s="29">
        <v>14.670000000000002</v>
      </c>
      <c r="F151" s="29">
        <v>18.899999999999999</v>
      </c>
      <c r="G151" s="29">
        <v>31.35</v>
      </c>
      <c r="H151" s="29">
        <v>353.70000000000005</v>
      </c>
      <c r="I151" s="29">
        <v>0.36000000000000004</v>
      </c>
      <c r="J151" s="29">
        <v>1.6380000000000001</v>
      </c>
      <c r="K151" s="29">
        <v>0</v>
      </c>
      <c r="L151" s="29">
        <v>2.6789999999999998</v>
      </c>
      <c r="M151" s="29">
        <v>23.520000000000007</v>
      </c>
      <c r="N151" s="29">
        <v>181.08</v>
      </c>
      <c r="O151" s="29">
        <v>68.25</v>
      </c>
      <c r="P151" s="29">
        <v>2.94</v>
      </c>
    </row>
    <row r="152" spans="1:16" ht="15" hidden="1" customHeight="1">
      <c r="B152" s="45" t="s">
        <v>207</v>
      </c>
      <c r="C152" s="33" t="s">
        <v>240</v>
      </c>
      <c r="D152" s="68">
        <v>150</v>
      </c>
      <c r="E152" s="29">
        <v>28.32</v>
      </c>
      <c r="F152" s="29">
        <v>4.5</v>
      </c>
      <c r="G152" s="29">
        <v>26.4</v>
      </c>
      <c r="H152" s="29">
        <v>162</v>
      </c>
      <c r="I152" s="29">
        <v>0</v>
      </c>
      <c r="J152" s="29">
        <v>0</v>
      </c>
      <c r="K152" s="29">
        <v>0</v>
      </c>
      <c r="L152" s="29">
        <v>1.05</v>
      </c>
      <c r="M152" s="29">
        <v>4.8</v>
      </c>
      <c r="N152" s="29">
        <v>21.15</v>
      </c>
      <c r="O152" s="29">
        <v>37.200000000000003</v>
      </c>
      <c r="P152" s="29">
        <v>1.05</v>
      </c>
    </row>
    <row r="153" spans="1:16" ht="15" customHeight="1">
      <c r="B153" s="45" t="s">
        <v>142</v>
      </c>
      <c r="C153" s="33" t="s">
        <v>20</v>
      </c>
      <c r="D153" s="68">
        <v>30</v>
      </c>
      <c r="E153" s="29">
        <v>2.3009999999999997</v>
      </c>
      <c r="F153" s="29">
        <v>0.20100000000000001</v>
      </c>
      <c r="G153" s="29">
        <v>14.798999999999999</v>
      </c>
      <c r="H153" s="29">
        <v>70.209000000000003</v>
      </c>
      <c r="I153" s="29">
        <v>0</v>
      </c>
      <c r="J153" s="29">
        <v>0</v>
      </c>
      <c r="K153" s="29">
        <v>0</v>
      </c>
      <c r="L153" s="29">
        <v>0.3</v>
      </c>
      <c r="M153" s="29">
        <v>6</v>
      </c>
      <c r="N153" s="29">
        <v>19.5</v>
      </c>
      <c r="O153" s="29">
        <v>4.2</v>
      </c>
      <c r="P153" s="29">
        <v>0.3</v>
      </c>
    </row>
    <row r="154" spans="1:16" ht="15" customHeight="1">
      <c r="B154" s="45" t="s">
        <v>145</v>
      </c>
      <c r="C154" s="33" t="s">
        <v>21</v>
      </c>
      <c r="D154" s="68">
        <v>40</v>
      </c>
      <c r="E154" s="29">
        <v>2.6</v>
      </c>
      <c r="F154" s="29">
        <v>0.5</v>
      </c>
      <c r="G154" s="29">
        <v>15.8</v>
      </c>
      <c r="H154" s="29">
        <v>78.100000000000009</v>
      </c>
      <c r="I154" s="29">
        <v>0.1</v>
      </c>
      <c r="J154" s="29">
        <v>0</v>
      </c>
      <c r="K154" s="29">
        <v>0</v>
      </c>
      <c r="L154" s="29">
        <v>0.60000000000000009</v>
      </c>
      <c r="M154" s="29">
        <v>11.600000000000001</v>
      </c>
      <c r="N154" s="29">
        <v>60</v>
      </c>
      <c r="O154" s="29">
        <v>18.8</v>
      </c>
      <c r="P154" s="29">
        <v>1.6</v>
      </c>
    </row>
    <row r="155" spans="1:16" ht="15" customHeight="1">
      <c r="B155" s="45" t="s">
        <v>287</v>
      </c>
      <c r="C155" s="33" t="s">
        <v>188</v>
      </c>
      <c r="D155" s="68">
        <v>200</v>
      </c>
      <c r="E155" s="29">
        <v>0.57999999999999996</v>
      </c>
      <c r="F155" s="29">
        <v>0.06</v>
      </c>
      <c r="G155" s="29">
        <v>30.2</v>
      </c>
      <c r="H155" s="29">
        <v>123.66</v>
      </c>
      <c r="I155" s="29">
        <v>0</v>
      </c>
      <c r="J155" s="29">
        <v>1.1000000000000001</v>
      </c>
      <c r="K155" s="29">
        <v>0</v>
      </c>
      <c r="L155" s="29">
        <v>0.18</v>
      </c>
      <c r="M155" s="29">
        <v>15.7</v>
      </c>
      <c r="N155" s="29">
        <v>16.32</v>
      </c>
      <c r="O155" s="29">
        <v>3.36</v>
      </c>
      <c r="P155" s="29">
        <v>0.38</v>
      </c>
    </row>
    <row r="156" spans="1:16" ht="15" customHeight="1">
      <c r="A156" s="27">
        <v>5</v>
      </c>
      <c r="B156" s="45"/>
      <c r="C156" s="33" t="s">
        <v>18</v>
      </c>
      <c r="D156" s="60">
        <v>785</v>
      </c>
      <c r="E156" s="65">
        <v>27.010999999999999</v>
      </c>
      <c r="F156" s="65">
        <v>25.915999999999997</v>
      </c>
      <c r="G156" s="65">
        <v>118.87899999999999</v>
      </c>
      <c r="H156" s="65">
        <v>826.70900000000006</v>
      </c>
      <c r="I156" s="65">
        <v>0.48100000000000009</v>
      </c>
      <c r="J156" s="65">
        <v>9.8979999999999997</v>
      </c>
      <c r="K156" s="65">
        <v>4.6059999999999999</v>
      </c>
      <c r="L156" s="65">
        <v>6.2539999999999996</v>
      </c>
      <c r="M156" s="65">
        <v>103.02</v>
      </c>
      <c r="N156" s="65">
        <v>337.96999999999997</v>
      </c>
      <c r="O156" s="65">
        <v>176.41000000000003</v>
      </c>
      <c r="P156" s="65">
        <v>7.5550000000000006</v>
      </c>
    </row>
    <row r="157" spans="1:16" ht="15" customHeight="1">
      <c r="B157" s="89" t="s">
        <v>187</v>
      </c>
      <c r="C157" s="90"/>
      <c r="D157" s="90"/>
      <c r="E157" s="90"/>
      <c r="F157" s="90"/>
      <c r="G157" s="90"/>
      <c r="H157" s="90"/>
      <c r="I157" s="90"/>
      <c r="J157" s="90"/>
      <c r="K157" s="90"/>
      <c r="L157" s="90"/>
      <c r="M157" s="90"/>
      <c r="N157" s="90"/>
      <c r="O157" s="90"/>
      <c r="P157" s="91"/>
    </row>
    <row r="158" spans="1:16" ht="21.6" customHeight="1">
      <c r="B158" s="45" t="s">
        <v>197</v>
      </c>
      <c r="C158" s="33" t="s">
        <v>244</v>
      </c>
      <c r="D158" s="68" t="s">
        <v>261</v>
      </c>
      <c r="E158" s="29">
        <v>7.3760000000000003</v>
      </c>
      <c r="F158" s="29">
        <v>12.321</v>
      </c>
      <c r="G158" s="29">
        <v>35.116</v>
      </c>
      <c r="H158" s="29">
        <v>282.03300000000002</v>
      </c>
      <c r="I158" s="29">
        <v>0.16200000000000001</v>
      </c>
      <c r="J158" s="29">
        <v>8.6999999999999994E-2</v>
      </c>
      <c r="K158" s="29">
        <v>6.2000000000000006E-2</v>
      </c>
      <c r="L158" s="29">
        <v>2.5379999999999998</v>
      </c>
      <c r="M158" s="29">
        <v>47.825000000000003</v>
      </c>
      <c r="N158" s="29">
        <v>35.520000000000003</v>
      </c>
      <c r="O158" s="29">
        <v>143.38999999999999</v>
      </c>
      <c r="P158" s="29">
        <v>1.3809999999999998</v>
      </c>
    </row>
    <row r="159" spans="1:16" ht="15" customHeight="1">
      <c r="B159" s="45" t="s">
        <v>184</v>
      </c>
      <c r="C159" s="33" t="s">
        <v>161</v>
      </c>
      <c r="D159" s="68">
        <v>200</v>
      </c>
      <c r="E159" s="29">
        <v>0.16</v>
      </c>
      <c r="F159" s="29">
        <v>0.16</v>
      </c>
      <c r="G159" s="29">
        <v>19.88</v>
      </c>
      <c r="H159" s="29">
        <v>81.599999999999994</v>
      </c>
      <c r="I159" s="29">
        <v>0</v>
      </c>
      <c r="J159" s="29">
        <v>0.02</v>
      </c>
      <c r="K159" s="29">
        <v>0.9</v>
      </c>
      <c r="L159" s="29">
        <v>0.08</v>
      </c>
      <c r="M159" s="29">
        <v>14.18</v>
      </c>
      <c r="N159" s="29">
        <v>5.14</v>
      </c>
      <c r="O159" s="29">
        <v>4.4000000000000004</v>
      </c>
      <c r="P159" s="29">
        <v>0.96</v>
      </c>
    </row>
    <row r="160" spans="1:16" ht="15" customHeight="1">
      <c r="B160" s="45"/>
      <c r="C160" s="33" t="s">
        <v>18</v>
      </c>
      <c r="D160" s="60">
        <v>330</v>
      </c>
      <c r="E160" s="65">
        <v>7.5360000000000005</v>
      </c>
      <c r="F160" s="65">
        <v>12.481</v>
      </c>
      <c r="G160" s="65">
        <v>54.995999999999995</v>
      </c>
      <c r="H160" s="65">
        <v>363.63300000000004</v>
      </c>
      <c r="I160" s="65">
        <v>0.16200000000000001</v>
      </c>
      <c r="J160" s="65">
        <v>0.107</v>
      </c>
      <c r="K160" s="65">
        <v>0.96200000000000008</v>
      </c>
      <c r="L160" s="65">
        <v>2.6179999999999999</v>
      </c>
      <c r="M160" s="65">
        <v>62.005000000000003</v>
      </c>
      <c r="N160" s="65">
        <v>40.660000000000004</v>
      </c>
      <c r="O160" s="65">
        <v>147.79</v>
      </c>
      <c r="P160" s="65">
        <v>2.3409999999999997</v>
      </c>
    </row>
    <row r="161" spans="1:16" ht="19.5" customHeight="1">
      <c r="A161" s="27">
        <v>5</v>
      </c>
      <c r="B161" s="65"/>
      <c r="C161" s="65" t="s">
        <v>28</v>
      </c>
      <c r="D161" s="60">
        <v>1640</v>
      </c>
      <c r="E161" s="65">
        <v>54.1905</v>
      </c>
      <c r="F161" s="65">
        <v>60.090999999999994</v>
      </c>
      <c r="G161" s="65">
        <v>225.27699999999999</v>
      </c>
      <c r="H161" s="65">
        <v>1669.6440000000002</v>
      </c>
      <c r="I161" s="65">
        <v>7.9804999999999984</v>
      </c>
      <c r="J161" s="65">
        <v>30.837499999999999</v>
      </c>
      <c r="K161" s="65">
        <v>9.1559999999999988</v>
      </c>
      <c r="L161" s="65">
        <v>17.2225</v>
      </c>
      <c r="M161" s="65">
        <v>438.87700000000007</v>
      </c>
      <c r="N161" s="65">
        <v>625.79999999999995</v>
      </c>
      <c r="O161" s="65">
        <v>503.72850000000005</v>
      </c>
      <c r="P161" s="65">
        <v>13.8475</v>
      </c>
    </row>
    <row r="162" spans="1:16" ht="19.5" customHeight="1">
      <c r="B162" s="72"/>
      <c r="C162" s="72"/>
      <c r="D162" s="71"/>
      <c r="E162" s="72"/>
      <c r="F162" s="72"/>
      <c r="G162" s="72"/>
      <c r="H162" s="72"/>
      <c r="I162" s="72"/>
      <c r="J162" s="72"/>
      <c r="K162" s="72"/>
      <c r="L162" s="72"/>
      <c r="M162" s="72"/>
      <c r="N162" s="72"/>
      <c r="O162" s="72"/>
      <c r="P162" s="72"/>
    </row>
    <row r="163" spans="1:16" ht="19.5" customHeight="1">
      <c r="B163" s="87" t="s">
        <v>307</v>
      </c>
      <c r="C163" s="87"/>
      <c r="D163" s="71"/>
      <c r="E163" s="72"/>
      <c r="F163" s="72"/>
      <c r="G163" s="72"/>
      <c r="H163" s="72"/>
      <c r="I163" s="72"/>
      <c r="J163" s="72"/>
      <c r="K163" s="72"/>
      <c r="L163" s="72"/>
      <c r="M163" s="72"/>
      <c r="N163" s="72"/>
      <c r="O163" s="72"/>
      <c r="P163" s="72"/>
    </row>
    <row r="164" spans="1:16" s="32" customFormat="1" ht="20.100000000000001" customHeight="1">
      <c r="B164" s="35"/>
      <c r="C164" s="35"/>
      <c r="D164" s="56"/>
      <c r="E164" s="30"/>
      <c r="F164" s="30"/>
      <c r="G164" s="30"/>
      <c r="H164" s="30"/>
      <c r="I164" s="30"/>
      <c r="J164" s="30"/>
      <c r="K164" s="30"/>
      <c r="L164" s="30"/>
      <c r="M164" s="30"/>
      <c r="N164" s="30"/>
      <c r="O164" s="30"/>
      <c r="P164" s="30"/>
    </row>
    <row r="165" spans="1:16" s="32" customFormat="1" ht="20.100000000000001" customHeight="1">
      <c r="B165" s="59" t="s">
        <v>247</v>
      </c>
      <c r="C165" s="34"/>
      <c r="D165" s="56"/>
      <c r="E165" s="30"/>
      <c r="F165" s="30"/>
      <c r="G165" s="30"/>
      <c r="H165" s="30"/>
      <c r="I165" s="30"/>
      <c r="J165" s="30"/>
      <c r="K165" s="30"/>
      <c r="L165" s="30"/>
      <c r="M165" s="30"/>
      <c r="N165" s="30"/>
      <c r="O165" s="30"/>
      <c r="P165" s="30"/>
    </row>
    <row r="166" spans="1:16" s="32" customFormat="1" ht="20.100000000000001" customHeight="1">
      <c r="B166" s="59" t="s">
        <v>248</v>
      </c>
      <c r="C166" s="34"/>
      <c r="D166" s="56"/>
      <c r="E166" s="30"/>
      <c r="F166" s="30"/>
      <c r="G166" s="30"/>
      <c r="H166" s="30"/>
      <c r="I166" s="30"/>
      <c r="J166" s="30"/>
      <c r="K166" s="30"/>
      <c r="L166" s="30"/>
      <c r="M166" s="30"/>
      <c r="N166" s="30"/>
      <c r="O166" s="30"/>
      <c r="P166" s="30"/>
    </row>
    <row r="167" spans="1:16" s="32" customFormat="1" ht="20.100000000000001" customHeight="1">
      <c r="B167" s="59" t="s">
        <v>102</v>
      </c>
      <c r="C167" s="34"/>
      <c r="D167" s="56"/>
      <c r="E167" s="30"/>
      <c r="F167" s="30"/>
      <c r="G167" s="30"/>
      <c r="H167" s="30"/>
      <c r="I167" s="30"/>
      <c r="J167" s="30"/>
      <c r="K167" s="30"/>
      <c r="L167" s="30"/>
      <c r="M167" s="30"/>
      <c r="N167" s="30"/>
      <c r="O167" s="30"/>
      <c r="P167" s="30"/>
    </row>
    <row r="168" spans="1:16" s="32" customFormat="1" ht="30" customHeight="1">
      <c r="B168" s="85" t="s">
        <v>0</v>
      </c>
      <c r="C168" s="85" t="s">
        <v>1</v>
      </c>
      <c r="D168" s="84" t="s">
        <v>2</v>
      </c>
      <c r="E168" s="83" t="s">
        <v>3</v>
      </c>
      <c r="F168" s="83"/>
      <c r="G168" s="83"/>
      <c r="H168" s="83" t="s">
        <v>4</v>
      </c>
      <c r="I168" s="83" t="s">
        <v>5</v>
      </c>
      <c r="J168" s="83"/>
      <c r="K168" s="83"/>
      <c r="L168" s="83"/>
      <c r="M168" s="83" t="s">
        <v>6</v>
      </c>
      <c r="N168" s="83"/>
      <c r="O168" s="83"/>
      <c r="P168" s="83"/>
    </row>
    <row r="169" spans="1:16" s="32" customFormat="1" ht="39.75" customHeight="1">
      <c r="B169" s="85"/>
      <c r="C169" s="85"/>
      <c r="D169" s="84"/>
      <c r="E169" s="65" t="s">
        <v>7</v>
      </c>
      <c r="F169" s="65" t="s">
        <v>8</v>
      </c>
      <c r="G169" s="65" t="s">
        <v>9</v>
      </c>
      <c r="H169" s="83"/>
      <c r="I169" s="65" t="s">
        <v>103</v>
      </c>
      <c r="J169" s="65" t="s">
        <v>10</v>
      </c>
      <c r="K169" s="65" t="s">
        <v>11</v>
      </c>
      <c r="L169" s="65" t="s">
        <v>12</v>
      </c>
      <c r="M169" s="65" t="s">
        <v>13</v>
      </c>
      <c r="N169" s="65" t="s">
        <v>14</v>
      </c>
      <c r="O169" s="65" t="s">
        <v>15</v>
      </c>
      <c r="P169" s="65" t="s">
        <v>16</v>
      </c>
    </row>
    <row r="170" spans="1:16" ht="20.100000000000001" customHeight="1">
      <c r="A170" s="27">
        <v>5</v>
      </c>
      <c r="B170" s="83" t="s">
        <v>17</v>
      </c>
      <c r="C170" s="83"/>
      <c r="D170" s="83"/>
      <c r="E170" s="83"/>
      <c r="F170" s="83"/>
      <c r="G170" s="83"/>
      <c r="H170" s="83"/>
      <c r="I170" s="83"/>
      <c r="J170" s="83"/>
      <c r="K170" s="83"/>
      <c r="L170" s="83"/>
      <c r="M170" s="83"/>
      <c r="N170" s="83"/>
      <c r="O170" s="83"/>
      <c r="P170" s="83"/>
    </row>
    <row r="171" spans="1:16" ht="35.450000000000003" customHeight="1">
      <c r="B171" s="65" t="s">
        <v>191</v>
      </c>
      <c r="C171" s="33" t="s">
        <v>192</v>
      </c>
      <c r="D171" s="68" t="s">
        <v>249</v>
      </c>
      <c r="E171" s="29">
        <v>9.9355000000000011</v>
      </c>
      <c r="F171" s="29">
        <v>12.4155</v>
      </c>
      <c r="G171" s="29">
        <v>37.664999999999999</v>
      </c>
      <c r="H171" s="29">
        <v>302.14150000000001</v>
      </c>
      <c r="I171" s="29">
        <v>0.21700000000000003</v>
      </c>
      <c r="J171" s="29">
        <v>0.34100000000000003</v>
      </c>
      <c r="K171" s="29">
        <v>0.31000000000000005</v>
      </c>
      <c r="L171" s="29">
        <v>99.866500000000016</v>
      </c>
      <c r="M171" s="29">
        <v>149.203</v>
      </c>
      <c r="N171" s="29">
        <v>219.83650000000003</v>
      </c>
      <c r="O171" s="29">
        <v>399.8845</v>
      </c>
      <c r="P171" s="29">
        <v>6.9750000000000005</v>
      </c>
    </row>
    <row r="172" spans="1:16" ht="15" customHeight="1">
      <c r="B172" s="65"/>
      <c r="C172" s="33" t="s">
        <v>158</v>
      </c>
      <c r="D172" s="68">
        <v>60</v>
      </c>
      <c r="E172" s="29">
        <v>5.28</v>
      </c>
      <c r="F172" s="29">
        <v>5.46</v>
      </c>
      <c r="G172" s="29">
        <v>14.939999999999998</v>
      </c>
      <c r="H172" s="29">
        <v>130.01999999999998</v>
      </c>
      <c r="I172" s="29">
        <v>0.14159999999999998</v>
      </c>
      <c r="J172" s="29">
        <v>0.63</v>
      </c>
      <c r="K172" s="29">
        <v>13.139999999999999</v>
      </c>
      <c r="L172" s="29">
        <v>0.21959999999999999</v>
      </c>
      <c r="M172" s="29">
        <v>48.9</v>
      </c>
      <c r="N172" s="29">
        <v>152.04</v>
      </c>
      <c r="O172" s="29">
        <v>41.177999999999997</v>
      </c>
      <c r="P172" s="29">
        <v>1.0691999999999999</v>
      </c>
    </row>
    <row r="173" spans="1:16" ht="15" customHeight="1">
      <c r="B173" s="65" t="s">
        <v>217</v>
      </c>
      <c r="C173" s="33" t="s">
        <v>269</v>
      </c>
      <c r="D173" s="68">
        <v>110</v>
      </c>
      <c r="E173" s="29">
        <v>2.8600000000000003</v>
      </c>
      <c r="F173" s="29">
        <v>2.75</v>
      </c>
      <c r="G173" s="29">
        <v>17.600000000000001</v>
      </c>
      <c r="H173" s="29">
        <v>104.50000000000001</v>
      </c>
      <c r="I173" s="29">
        <v>4.4000000000000004E-2</v>
      </c>
      <c r="J173" s="29">
        <v>0</v>
      </c>
      <c r="K173" s="29">
        <v>4.4000000000000004E-2</v>
      </c>
      <c r="L173" s="29">
        <v>0.66</v>
      </c>
      <c r="M173" s="29">
        <v>5.28</v>
      </c>
      <c r="N173" s="29">
        <v>14.52</v>
      </c>
      <c r="O173" s="29">
        <v>1.9800000000000002</v>
      </c>
      <c r="P173" s="29">
        <v>0.88000000000000012</v>
      </c>
    </row>
    <row r="174" spans="1:16" ht="15" customHeight="1">
      <c r="B174" s="65" t="s">
        <v>167</v>
      </c>
      <c r="C174" s="33" t="s">
        <v>25</v>
      </c>
      <c r="D174" s="68">
        <v>200</v>
      </c>
      <c r="E174" s="29">
        <v>0.08</v>
      </c>
      <c r="F174" s="29">
        <v>0.02</v>
      </c>
      <c r="G174" s="29">
        <v>15</v>
      </c>
      <c r="H174" s="29">
        <v>60.5</v>
      </c>
      <c r="I174" s="29">
        <v>0</v>
      </c>
      <c r="J174" s="29">
        <v>0</v>
      </c>
      <c r="K174" s="29">
        <v>0.04</v>
      </c>
      <c r="L174" s="29">
        <v>0</v>
      </c>
      <c r="M174" s="29">
        <v>11.1</v>
      </c>
      <c r="N174" s="29">
        <v>1.4</v>
      </c>
      <c r="O174" s="29">
        <v>2.8</v>
      </c>
      <c r="P174" s="29">
        <v>0.28000000000000003</v>
      </c>
    </row>
    <row r="175" spans="1:16" ht="15" customHeight="1">
      <c r="B175" s="65"/>
      <c r="C175" s="33" t="s">
        <v>18</v>
      </c>
      <c r="D175" s="68">
        <v>525</v>
      </c>
      <c r="E175" s="65">
        <v>18.1555</v>
      </c>
      <c r="F175" s="65">
        <v>20.645499999999998</v>
      </c>
      <c r="G175" s="65">
        <v>85.204999999999998</v>
      </c>
      <c r="H175" s="65">
        <v>597.16150000000005</v>
      </c>
      <c r="I175" s="65">
        <v>0.40260000000000001</v>
      </c>
      <c r="J175" s="65">
        <v>0.97100000000000009</v>
      </c>
      <c r="K175" s="65">
        <v>13.533999999999999</v>
      </c>
      <c r="L175" s="65">
        <v>100.74610000000001</v>
      </c>
      <c r="M175" s="65">
        <v>214.483</v>
      </c>
      <c r="N175" s="65">
        <v>387.79649999999998</v>
      </c>
      <c r="O175" s="65">
        <v>445.84250000000003</v>
      </c>
      <c r="P175" s="65">
        <v>9.2042000000000002</v>
      </c>
    </row>
    <row r="176" spans="1:16" ht="15" customHeight="1">
      <c r="A176" s="27">
        <v>5</v>
      </c>
      <c r="B176" s="83" t="s">
        <v>19</v>
      </c>
      <c r="C176" s="83"/>
      <c r="D176" s="83"/>
      <c r="E176" s="83"/>
      <c r="F176" s="83"/>
      <c r="G176" s="83"/>
      <c r="H176" s="83"/>
      <c r="I176" s="83"/>
      <c r="J176" s="83"/>
      <c r="K176" s="83"/>
      <c r="L176" s="83"/>
      <c r="M176" s="83"/>
      <c r="N176" s="83"/>
      <c r="O176" s="83"/>
      <c r="P176" s="83"/>
    </row>
    <row r="177" spans="1:16" ht="15" customHeight="1">
      <c r="B177" s="65" t="s">
        <v>235</v>
      </c>
      <c r="C177" s="33" t="s">
        <v>303</v>
      </c>
      <c r="D177" s="60">
        <v>60</v>
      </c>
      <c r="E177" s="29">
        <v>0.51600000000000001</v>
      </c>
      <c r="F177" s="29">
        <v>3.0660000000000003</v>
      </c>
      <c r="G177" s="29">
        <v>1.5659999999999998</v>
      </c>
      <c r="H177" s="29">
        <v>35.886000000000003</v>
      </c>
      <c r="I177" s="29">
        <v>1.2E-2</v>
      </c>
      <c r="J177" s="29">
        <v>3.3299999999999996</v>
      </c>
      <c r="K177" s="29">
        <v>0</v>
      </c>
      <c r="L177" s="29">
        <v>1.3859999999999999</v>
      </c>
      <c r="M177" s="29">
        <v>13.968</v>
      </c>
      <c r="N177" s="29">
        <v>16.943999999999999</v>
      </c>
      <c r="O177" s="29">
        <v>8.0640000000000001</v>
      </c>
      <c r="P177" s="29">
        <v>0.36599999999999999</v>
      </c>
    </row>
    <row r="178" spans="1:16" ht="22.15" customHeight="1">
      <c r="B178" s="65" t="s">
        <v>293</v>
      </c>
      <c r="C178" s="33" t="s">
        <v>245</v>
      </c>
      <c r="D178" s="60">
        <v>60</v>
      </c>
      <c r="E178" s="29">
        <v>0.42</v>
      </c>
      <c r="F178" s="29">
        <v>3.5999999999999996</v>
      </c>
      <c r="G178" s="29">
        <v>1.38</v>
      </c>
      <c r="H178" s="29">
        <v>40.379999999999995</v>
      </c>
      <c r="I178" s="29">
        <v>0</v>
      </c>
      <c r="J178" s="29">
        <v>57</v>
      </c>
      <c r="K178" s="29">
        <v>0</v>
      </c>
      <c r="L178" s="29">
        <v>1.62</v>
      </c>
      <c r="M178" s="29">
        <v>13.08</v>
      </c>
      <c r="N178" s="29">
        <v>24</v>
      </c>
      <c r="O178" s="29">
        <v>7.98</v>
      </c>
      <c r="P178" s="29">
        <v>0.3</v>
      </c>
    </row>
    <row r="179" spans="1:16" ht="24" customHeight="1">
      <c r="B179" s="65"/>
      <c r="C179" s="33" t="s">
        <v>47</v>
      </c>
      <c r="D179" s="60">
        <v>60</v>
      </c>
      <c r="E179" s="65">
        <v>0.46799999999999997</v>
      </c>
      <c r="F179" s="65">
        <v>3.3329999999999997</v>
      </c>
      <c r="G179" s="65">
        <v>1.4730000000000001</v>
      </c>
      <c r="H179" s="65">
        <v>38.132999999999996</v>
      </c>
      <c r="I179" s="65">
        <v>6.0000000000000001E-3</v>
      </c>
      <c r="J179" s="65">
        <v>30.164999999999999</v>
      </c>
      <c r="K179" s="65">
        <v>0</v>
      </c>
      <c r="L179" s="65">
        <v>1.5029999999999999</v>
      </c>
      <c r="M179" s="65">
        <v>13.523999999999999</v>
      </c>
      <c r="N179" s="65">
        <v>20.471999999999998</v>
      </c>
      <c r="O179" s="65">
        <v>8.0220000000000002</v>
      </c>
      <c r="P179" s="65">
        <v>0.33299999999999996</v>
      </c>
    </row>
    <row r="180" spans="1:16" ht="18" customHeight="1">
      <c r="B180" s="65" t="s">
        <v>168</v>
      </c>
      <c r="C180" s="33" t="s">
        <v>169</v>
      </c>
      <c r="D180" s="60" t="s">
        <v>250</v>
      </c>
      <c r="E180" s="29">
        <v>4.41</v>
      </c>
      <c r="F180" s="29">
        <v>4.41</v>
      </c>
      <c r="G180" s="29">
        <v>14.700000000000001</v>
      </c>
      <c r="H180" s="29">
        <v>116.13000000000001</v>
      </c>
      <c r="I180" s="29">
        <v>0</v>
      </c>
      <c r="J180" s="29">
        <v>0</v>
      </c>
      <c r="K180" s="29">
        <v>6.93</v>
      </c>
      <c r="L180" s="29">
        <v>1.05</v>
      </c>
      <c r="M180" s="29">
        <v>24.57</v>
      </c>
      <c r="N180" s="29">
        <v>29.82</v>
      </c>
      <c r="O180" s="29">
        <v>56.7</v>
      </c>
      <c r="P180" s="29">
        <v>1.05</v>
      </c>
    </row>
    <row r="181" spans="1:16" ht="18.600000000000001" customHeight="1">
      <c r="B181" s="65" t="s">
        <v>200</v>
      </c>
      <c r="C181" s="33" t="s">
        <v>246</v>
      </c>
      <c r="D181" s="60">
        <v>100</v>
      </c>
      <c r="E181" s="29">
        <v>6.9</v>
      </c>
      <c r="F181" s="29">
        <v>19.399999999999999</v>
      </c>
      <c r="G181" s="29">
        <v>12.3</v>
      </c>
      <c r="H181" s="29">
        <v>251.4</v>
      </c>
      <c r="I181" s="29">
        <v>0</v>
      </c>
      <c r="J181" s="29">
        <v>0</v>
      </c>
      <c r="K181" s="29">
        <v>1</v>
      </c>
      <c r="L181" s="29">
        <v>3</v>
      </c>
      <c r="M181" s="29">
        <v>20</v>
      </c>
      <c r="N181" s="29">
        <v>22</v>
      </c>
      <c r="O181" s="29">
        <v>129</v>
      </c>
      <c r="P181" s="29">
        <v>2</v>
      </c>
    </row>
    <row r="182" spans="1:16" ht="36" customHeight="1">
      <c r="B182" s="65" t="s">
        <v>130</v>
      </c>
      <c r="C182" s="33" t="s">
        <v>179</v>
      </c>
      <c r="D182" s="60">
        <v>150</v>
      </c>
      <c r="E182" s="29">
        <v>3.5999999999999996</v>
      </c>
      <c r="F182" s="29">
        <v>4.0200000000000005</v>
      </c>
      <c r="G182" s="29">
        <v>31.47</v>
      </c>
      <c r="H182" s="29">
        <v>176.46</v>
      </c>
      <c r="I182" s="29">
        <v>0.03</v>
      </c>
      <c r="J182" s="29">
        <v>0</v>
      </c>
      <c r="K182" s="29">
        <v>19.350000000000001</v>
      </c>
      <c r="L182" s="29">
        <v>0.255</v>
      </c>
      <c r="M182" s="29">
        <v>5.91</v>
      </c>
      <c r="N182" s="29">
        <v>77.804999999999993</v>
      </c>
      <c r="O182" s="29">
        <v>25.454999999999998</v>
      </c>
      <c r="P182" s="29">
        <v>0.52499999999999991</v>
      </c>
    </row>
    <row r="183" spans="1:16" ht="18.600000000000001" customHeight="1">
      <c r="B183" s="65" t="s">
        <v>141</v>
      </c>
      <c r="C183" s="33" t="s">
        <v>49</v>
      </c>
      <c r="D183" s="60">
        <v>200</v>
      </c>
      <c r="E183" s="29">
        <v>0.28000000000000003</v>
      </c>
      <c r="F183" s="29">
        <v>0.1</v>
      </c>
      <c r="G183" s="29">
        <v>28.88</v>
      </c>
      <c r="H183" s="29">
        <v>117.54</v>
      </c>
      <c r="I183" s="29">
        <v>0</v>
      </c>
      <c r="J183" s="29">
        <v>19.3</v>
      </c>
      <c r="K183" s="29">
        <v>0</v>
      </c>
      <c r="L183" s="29">
        <v>0.16</v>
      </c>
      <c r="M183" s="29">
        <v>13.66</v>
      </c>
      <c r="N183" s="29">
        <v>7.38</v>
      </c>
      <c r="O183" s="29">
        <v>5.78</v>
      </c>
      <c r="P183" s="29">
        <v>0.46800000000000003</v>
      </c>
    </row>
    <row r="184" spans="1:16" ht="13.15" customHeight="1">
      <c r="B184" s="65" t="s">
        <v>142</v>
      </c>
      <c r="C184" s="33" t="s">
        <v>20</v>
      </c>
      <c r="D184" s="60">
        <v>30</v>
      </c>
      <c r="E184" s="29">
        <v>2.2999999999999998</v>
      </c>
      <c r="F184" s="29">
        <v>0.2</v>
      </c>
      <c r="G184" s="29">
        <v>14.8</v>
      </c>
      <c r="H184" s="29">
        <v>70.2</v>
      </c>
      <c r="I184" s="29">
        <v>0</v>
      </c>
      <c r="J184" s="29">
        <v>0</v>
      </c>
      <c r="K184" s="29">
        <v>0</v>
      </c>
      <c r="L184" s="29">
        <v>0.3</v>
      </c>
      <c r="M184" s="29">
        <v>6</v>
      </c>
      <c r="N184" s="29">
        <v>19.5</v>
      </c>
      <c r="O184" s="29">
        <v>4.2</v>
      </c>
      <c r="P184" s="29">
        <v>0.3</v>
      </c>
    </row>
    <row r="185" spans="1:16" ht="18.75" customHeight="1">
      <c r="B185" s="65" t="s">
        <v>145</v>
      </c>
      <c r="C185" s="33" t="s">
        <v>21</v>
      </c>
      <c r="D185" s="60">
        <v>40</v>
      </c>
      <c r="E185" s="29">
        <v>2.6</v>
      </c>
      <c r="F185" s="29">
        <v>0.5</v>
      </c>
      <c r="G185" s="29">
        <v>15.8</v>
      </c>
      <c r="H185" s="29">
        <v>78.100000000000009</v>
      </c>
      <c r="I185" s="29">
        <v>0.1</v>
      </c>
      <c r="J185" s="29">
        <v>0</v>
      </c>
      <c r="K185" s="29">
        <v>0</v>
      </c>
      <c r="L185" s="29">
        <v>0.60000000000000009</v>
      </c>
      <c r="M185" s="29">
        <v>11.6</v>
      </c>
      <c r="N185" s="29">
        <v>60</v>
      </c>
      <c r="O185" s="29">
        <v>18.8</v>
      </c>
      <c r="P185" s="29">
        <v>1.6</v>
      </c>
    </row>
    <row r="186" spans="1:16" ht="15" customHeight="1">
      <c r="B186" s="45"/>
      <c r="C186" s="33" t="s">
        <v>18</v>
      </c>
      <c r="D186" s="60">
        <v>790</v>
      </c>
      <c r="E186" s="65">
        <v>20.558</v>
      </c>
      <c r="F186" s="65">
        <v>31.963000000000001</v>
      </c>
      <c r="G186" s="65">
        <v>119.42299999999999</v>
      </c>
      <c r="H186" s="65">
        <v>847.96300000000008</v>
      </c>
      <c r="I186" s="65">
        <v>0.13600000000000001</v>
      </c>
      <c r="J186" s="65">
        <v>49.465000000000003</v>
      </c>
      <c r="K186" s="65">
        <v>27.28</v>
      </c>
      <c r="L186" s="65">
        <v>6.8680000000000003</v>
      </c>
      <c r="M186" s="65">
        <v>95.263999999999996</v>
      </c>
      <c r="N186" s="65">
        <v>236.97699999999998</v>
      </c>
      <c r="O186" s="65">
        <v>247.95700000000002</v>
      </c>
      <c r="P186" s="65">
        <v>6.2759999999999998</v>
      </c>
    </row>
    <row r="187" spans="1:16" ht="15" customHeight="1">
      <c r="B187" s="89" t="s">
        <v>187</v>
      </c>
      <c r="C187" s="90"/>
      <c r="D187" s="90"/>
      <c r="E187" s="90"/>
      <c r="F187" s="90"/>
      <c r="G187" s="90"/>
      <c r="H187" s="90"/>
      <c r="I187" s="90"/>
      <c r="J187" s="90"/>
      <c r="K187" s="90"/>
      <c r="L187" s="90"/>
      <c r="M187" s="90"/>
      <c r="N187" s="90"/>
      <c r="O187" s="90"/>
      <c r="P187" s="91"/>
    </row>
    <row r="188" spans="1:16" ht="15" customHeight="1">
      <c r="B188" s="61" t="s">
        <v>197</v>
      </c>
      <c r="C188" s="33" t="s">
        <v>244</v>
      </c>
      <c r="D188" s="68" t="s">
        <v>231</v>
      </c>
      <c r="E188" s="29">
        <v>7.3760000000000003</v>
      </c>
      <c r="F188" s="29">
        <v>12.321</v>
      </c>
      <c r="G188" s="29">
        <v>35.116</v>
      </c>
      <c r="H188" s="29">
        <v>282.03300000000002</v>
      </c>
      <c r="I188" s="29">
        <v>0.16200000000000001</v>
      </c>
      <c r="J188" s="29">
        <v>8.6999999999999994E-2</v>
      </c>
      <c r="K188" s="29">
        <v>6.2000000000000006E-2</v>
      </c>
      <c r="L188" s="29">
        <v>2.5379999999999998</v>
      </c>
      <c r="M188" s="29">
        <v>47.825000000000003</v>
      </c>
      <c r="N188" s="29">
        <v>35.520000000000003</v>
      </c>
      <c r="O188" s="29">
        <v>143.38999999999999</v>
      </c>
      <c r="P188" s="29">
        <v>1.3809999999999998</v>
      </c>
    </row>
    <row r="189" spans="1:16" ht="15" customHeight="1">
      <c r="B189" s="45" t="s">
        <v>184</v>
      </c>
      <c r="C189" s="33" t="s">
        <v>161</v>
      </c>
      <c r="D189" s="68">
        <v>200</v>
      </c>
      <c r="E189" s="29">
        <v>0.16</v>
      </c>
      <c r="F189" s="29">
        <v>0.16</v>
      </c>
      <c r="G189" s="29">
        <v>19.88</v>
      </c>
      <c r="H189" s="29">
        <v>81.599999999999994</v>
      </c>
      <c r="I189" s="29">
        <v>0</v>
      </c>
      <c r="J189" s="29">
        <v>0.02</v>
      </c>
      <c r="K189" s="29">
        <v>0.9</v>
      </c>
      <c r="L189" s="29">
        <v>0.08</v>
      </c>
      <c r="M189" s="29">
        <v>14.18</v>
      </c>
      <c r="N189" s="29">
        <v>5.14</v>
      </c>
      <c r="O189" s="29">
        <v>4.4000000000000004</v>
      </c>
      <c r="P189" s="29">
        <v>0.96</v>
      </c>
    </row>
    <row r="190" spans="1:16" ht="15" customHeight="1">
      <c r="A190" s="27">
        <v>5</v>
      </c>
      <c r="B190" s="45"/>
      <c r="C190" s="33" t="s">
        <v>18</v>
      </c>
      <c r="D190" s="60">
        <v>330</v>
      </c>
      <c r="E190" s="65">
        <v>7.5360000000000005</v>
      </c>
      <c r="F190" s="65">
        <v>12.481</v>
      </c>
      <c r="G190" s="65">
        <v>54.995999999999995</v>
      </c>
      <c r="H190" s="65">
        <v>363.63300000000004</v>
      </c>
      <c r="I190" s="65">
        <v>0.16200000000000001</v>
      </c>
      <c r="J190" s="65">
        <v>0.107</v>
      </c>
      <c r="K190" s="65">
        <v>0.96200000000000008</v>
      </c>
      <c r="L190" s="65">
        <v>2.6179999999999999</v>
      </c>
      <c r="M190" s="65">
        <v>62.005000000000003</v>
      </c>
      <c r="N190" s="65">
        <v>40.660000000000004</v>
      </c>
      <c r="O190" s="65">
        <v>147.79</v>
      </c>
      <c r="P190" s="65">
        <v>2.3409999999999997</v>
      </c>
    </row>
    <row r="191" spans="1:16" ht="15" customHeight="1">
      <c r="B191" s="65"/>
      <c r="C191" s="65" t="s">
        <v>29</v>
      </c>
      <c r="D191" s="60">
        <v>1645</v>
      </c>
      <c r="E191" s="65">
        <v>46.249499999999998</v>
      </c>
      <c r="F191" s="65">
        <v>65.089500000000001</v>
      </c>
      <c r="G191" s="65">
        <v>259.62399999999997</v>
      </c>
      <c r="H191" s="65">
        <v>1808.7575000000002</v>
      </c>
      <c r="I191" s="65">
        <v>0.70060000000000011</v>
      </c>
      <c r="J191" s="65">
        <v>50.543000000000006</v>
      </c>
      <c r="K191" s="65">
        <v>41.775999999999996</v>
      </c>
      <c r="L191" s="65">
        <v>110.23210000000002</v>
      </c>
      <c r="M191" s="65">
        <v>371.75200000000001</v>
      </c>
      <c r="N191" s="65">
        <v>665.43349999999998</v>
      </c>
      <c r="O191" s="65">
        <v>841.58950000000004</v>
      </c>
      <c r="P191" s="65">
        <v>17.821199999999997</v>
      </c>
    </row>
    <row r="192" spans="1:16" ht="15" customHeight="1">
      <c r="B192" s="72"/>
      <c r="C192" s="72"/>
      <c r="D192" s="71"/>
      <c r="E192" s="72"/>
      <c r="F192" s="72"/>
      <c r="G192" s="72"/>
      <c r="H192" s="72"/>
      <c r="I192" s="72"/>
      <c r="J192" s="72"/>
      <c r="K192" s="72"/>
      <c r="L192" s="72"/>
      <c r="M192" s="72"/>
      <c r="N192" s="72"/>
      <c r="O192" s="72"/>
      <c r="P192" s="72"/>
    </row>
    <row r="193" spans="1:16" ht="15" customHeight="1">
      <c r="B193" s="87" t="s">
        <v>307</v>
      </c>
      <c r="C193" s="87"/>
      <c r="D193" s="71"/>
      <c r="E193" s="72"/>
      <c r="F193" s="72"/>
      <c r="G193" s="72"/>
      <c r="H193" s="72"/>
      <c r="I193" s="72"/>
      <c r="J193" s="72"/>
      <c r="K193" s="72"/>
      <c r="L193" s="72"/>
      <c r="M193" s="72"/>
      <c r="N193" s="72"/>
      <c r="O193" s="72"/>
      <c r="P193" s="72"/>
    </row>
    <row r="194" spans="1:16" s="32" customFormat="1" ht="20.100000000000001" customHeight="1">
      <c r="B194" s="35"/>
      <c r="C194" s="35"/>
      <c r="D194" s="56"/>
      <c r="E194" s="30"/>
      <c r="F194" s="30"/>
      <c r="G194" s="30"/>
      <c r="H194" s="30"/>
      <c r="I194" s="30"/>
      <c r="J194" s="30"/>
      <c r="K194" s="30"/>
      <c r="L194" s="30"/>
      <c r="M194" s="30"/>
      <c r="N194" s="30"/>
      <c r="O194" s="30"/>
      <c r="P194" s="30"/>
    </row>
    <row r="195" spans="1:16" s="32" customFormat="1" ht="20.100000000000001" customHeight="1">
      <c r="B195" s="59" t="s">
        <v>251</v>
      </c>
      <c r="C195" s="34"/>
      <c r="D195" s="56"/>
      <c r="E195" s="30"/>
      <c r="F195" s="30"/>
      <c r="G195" s="30"/>
      <c r="H195" s="30"/>
      <c r="I195" s="30"/>
      <c r="J195" s="30"/>
      <c r="K195" s="30"/>
      <c r="L195" s="30"/>
      <c r="M195" s="30"/>
      <c r="N195" s="30"/>
      <c r="O195" s="30"/>
      <c r="P195" s="30"/>
    </row>
    <row r="196" spans="1:16" s="32" customFormat="1" ht="20.100000000000001" customHeight="1">
      <c r="B196" s="59" t="s">
        <v>248</v>
      </c>
      <c r="C196" s="34"/>
      <c r="D196" s="56"/>
      <c r="E196" s="30"/>
      <c r="F196" s="30"/>
      <c r="G196" s="30"/>
      <c r="H196" s="30"/>
      <c r="I196" s="30"/>
      <c r="J196" s="30"/>
      <c r="K196" s="30"/>
      <c r="L196" s="30"/>
      <c r="M196" s="30"/>
      <c r="N196" s="30"/>
      <c r="O196" s="30"/>
      <c r="P196" s="30"/>
    </row>
    <row r="197" spans="1:16" s="32" customFormat="1" ht="20.100000000000001" customHeight="1">
      <c r="B197" s="59" t="s">
        <v>102</v>
      </c>
      <c r="C197" s="34"/>
      <c r="D197" s="56"/>
      <c r="E197" s="30"/>
      <c r="F197" s="30"/>
      <c r="G197" s="30"/>
      <c r="H197" s="30"/>
      <c r="I197" s="30"/>
      <c r="J197" s="30"/>
      <c r="K197" s="30"/>
      <c r="L197" s="30"/>
      <c r="M197" s="30"/>
      <c r="N197" s="30"/>
      <c r="O197" s="30"/>
      <c r="P197" s="30"/>
    </row>
    <row r="198" spans="1:16" s="32" customFormat="1" ht="30" customHeight="1">
      <c r="B198" s="85" t="s">
        <v>0</v>
      </c>
      <c r="C198" s="85" t="s">
        <v>1</v>
      </c>
      <c r="D198" s="84" t="s">
        <v>2</v>
      </c>
      <c r="E198" s="83" t="s">
        <v>3</v>
      </c>
      <c r="F198" s="83"/>
      <c r="G198" s="83"/>
      <c r="H198" s="83" t="s">
        <v>4</v>
      </c>
      <c r="I198" s="83" t="s">
        <v>5</v>
      </c>
      <c r="J198" s="83"/>
      <c r="K198" s="83"/>
      <c r="L198" s="83"/>
      <c r="M198" s="83" t="s">
        <v>6</v>
      </c>
      <c r="N198" s="83"/>
      <c r="O198" s="83"/>
      <c r="P198" s="83"/>
    </row>
    <row r="199" spans="1:16" s="32" customFormat="1" ht="39.75" customHeight="1">
      <c r="B199" s="85"/>
      <c r="C199" s="85"/>
      <c r="D199" s="84"/>
      <c r="E199" s="65" t="s">
        <v>7</v>
      </c>
      <c r="F199" s="65" t="s">
        <v>8</v>
      </c>
      <c r="G199" s="65" t="s">
        <v>9</v>
      </c>
      <c r="H199" s="83"/>
      <c r="I199" s="65" t="s">
        <v>103</v>
      </c>
      <c r="J199" s="65" t="s">
        <v>10</v>
      </c>
      <c r="K199" s="65" t="s">
        <v>11</v>
      </c>
      <c r="L199" s="65" t="s">
        <v>12</v>
      </c>
      <c r="M199" s="65" t="s">
        <v>13</v>
      </c>
      <c r="N199" s="65" t="s">
        <v>14</v>
      </c>
      <c r="O199" s="65" t="s">
        <v>15</v>
      </c>
      <c r="P199" s="65" t="s">
        <v>16</v>
      </c>
    </row>
    <row r="200" spans="1:16" ht="20.100000000000001" customHeight="1">
      <c r="A200" s="27">
        <v>5</v>
      </c>
      <c r="B200" s="83" t="s">
        <v>17</v>
      </c>
      <c r="C200" s="83"/>
      <c r="D200" s="83"/>
      <c r="E200" s="83"/>
      <c r="F200" s="83"/>
      <c r="G200" s="83"/>
      <c r="H200" s="83"/>
      <c r="I200" s="83"/>
      <c r="J200" s="83"/>
      <c r="K200" s="83"/>
      <c r="L200" s="83"/>
      <c r="M200" s="83"/>
      <c r="N200" s="83"/>
      <c r="O200" s="83"/>
      <c r="P200" s="83"/>
    </row>
    <row r="201" spans="1:16" ht="15" customHeight="1">
      <c r="B201" s="65" t="s">
        <v>290</v>
      </c>
      <c r="C201" s="33" t="s">
        <v>195</v>
      </c>
      <c r="D201" s="61" t="s">
        <v>242</v>
      </c>
      <c r="E201" s="29">
        <v>11.098500000000001</v>
      </c>
      <c r="F201" s="29">
        <v>10.584000000000001</v>
      </c>
      <c r="G201" s="29">
        <v>2.1420000000000003</v>
      </c>
      <c r="H201" s="29">
        <v>148.09199999999998</v>
      </c>
      <c r="I201" s="29">
        <v>7.14</v>
      </c>
      <c r="J201" s="29">
        <v>5.2500000000000005E-2</v>
      </c>
      <c r="K201" s="29">
        <v>3.528</v>
      </c>
      <c r="L201" s="29">
        <v>6.5205000000000002</v>
      </c>
      <c r="M201" s="29">
        <v>71.337000000000003</v>
      </c>
      <c r="N201" s="29">
        <v>14.07</v>
      </c>
      <c r="O201" s="29">
        <v>121.13850000000001</v>
      </c>
      <c r="P201" s="29">
        <v>1.6065</v>
      </c>
    </row>
    <row r="202" spans="1:16" ht="15" customHeight="1">
      <c r="B202" s="65" t="s">
        <v>148</v>
      </c>
      <c r="C202" s="33" t="s">
        <v>203</v>
      </c>
      <c r="D202" s="61">
        <v>30</v>
      </c>
      <c r="E202" s="29">
        <v>0.24</v>
      </c>
      <c r="F202" s="29">
        <v>0.03</v>
      </c>
      <c r="G202" s="29">
        <v>0.75</v>
      </c>
      <c r="H202" s="29">
        <v>4.2299999999999995</v>
      </c>
      <c r="I202" s="29">
        <v>0</v>
      </c>
      <c r="J202" s="29">
        <v>3</v>
      </c>
      <c r="K202" s="29">
        <v>0</v>
      </c>
      <c r="L202" s="29">
        <v>0</v>
      </c>
      <c r="M202" s="29">
        <v>6.99</v>
      </c>
      <c r="N202" s="29">
        <v>12.48</v>
      </c>
      <c r="O202" s="29">
        <v>4.2</v>
      </c>
      <c r="P202" s="29">
        <v>0.18</v>
      </c>
    </row>
    <row r="203" spans="1:16" ht="15" customHeight="1">
      <c r="B203" s="65" t="s">
        <v>291</v>
      </c>
      <c r="C203" s="33" t="s">
        <v>304</v>
      </c>
      <c r="D203" s="61">
        <v>30</v>
      </c>
      <c r="E203" s="29">
        <v>0.92999999999999994</v>
      </c>
      <c r="F203" s="29">
        <v>0.06</v>
      </c>
      <c r="G203" s="29">
        <v>1.95</v>
      </c>
      <c r="H203" s="29">
        <v>12</v>
      </c>
      <c r="I203" s="29">
        <v>3.3000000000000002E-2</v>
      </c>
      <c r="J203" s="29">
        <v>3</v>
      </c>
      <c r="K203" s="29">
        <v>0</v>
      </c>
      <c r="L203" s="29">
        <v>0.06</v>
      </c>
      <c r="M203" s="29">
        <v>6</v>
      </c>
      <c r="N203" s="29">
        <v>18.599999999999998</v>
      </c>
      <c r="O203" s="29">
        <v>6.3</v>
      </c>
      <c r="P203" s="29">
        <v>0.21</v>
      </c>
    </row>
    <row r="204" spans="1:16" ht="15" customHeight="1">
      <c r="B204" s="65"/>
      <c r="C204" s="33" t="s">
        <v>135</v>
      </c>
      <c r="D204" s="61">
        <v>30</v>
      </c>
      <c r="E204" s="65">
        <v>0.58500000000000008</v>
      </c>
      <c r="F204" s="65">
        <v>4.5000000000000005E-2</v>
      </c>
      <c r="G204" s="65">
        <v>1.3499999999999999</v>
      </c>
      <c r="H204" s="65">
        <v>8.1150000000000002</v>
      </c>
      <c r="I204" s="65">
        <v>1.6500000000000001E-2</v>
      </c>
      <c r="J204" s="65">
        <v>3</v>
      </c>
      <c r="K204" s="65">
        <v>0</v>
      </c>
      <c r="L204" s="65">
        <v>0.03</v>
      </c>
      <c r="M204" s="65">
        <v>6.4949999999999992</v>
      </c>
      <c r="N204" s="65">
        <v>15.54</v>
      </c>
      <c r="O204" s="65">
        <v>5.25</v>
      </c>
      <c r="P204" s="65">
        <v>0.19499999999999998</v>
      </c>
    </row>
    <row r="205" spans="1:16" ht="15" customHeight="1">
      <c r="B205" s="65" t="s">
        <v>139</v>
      </c>
      <c r="C205" s="33" t="s">
        <v>20</v>
      </c>
      <c r="D205" s="61">
        <v>20</v>
      </c>
      <c r="E205" s="29">
        <v>1.5333333333333332</v>
      </c>
      <c r="F205" s="29">
        <v>0.13333333333333336</v>
      </c>
      <c r="G205" s="29">
        <v>9.8666666666666671</v>
      </c>
      <c r="H205" s="29">
        <v>46.800000000000004</v>
      </c>
      <c r="I205" s="29">
        <v>0</v>
      </c>
      <c r="J205" s="29">
        <v>0</v>
      </c>
      <c r="K205" s="29">
        <v>0</v>
      </c>
      <c r="L205" s="29">
        <v>0.2</v>
      </c>
      <c r="M205" s="29">
        <v>4</v>
      </c>
      <c r="N205" s="29">
        <v>13</v>
      </c>
      <c r="O205" s="29">
        <v>2.8000000000000007</v>
      </c>
      <c r="P205" s="29">
        <v>0.2</v>
      </c>
    </row>
    <row r="206" spans="1:16" ht="15" customHeight="1">
      <c r="B206" s="65"/>
      <c r="C206" s="33" t="s">
        <v>157</v>
      </c>
      <c r="D206" s="61">
        <v>65</v>
      </c>
      <c r="E206" s="29">
        <v>2.2749999999999999</v>
      </c>
      <c r="F206" s="29">
        <v>5.5250000000000004</v>
      </c>
      <c r="G206" s="29">
        <v>18.07</v>
      </c>
      <c r="H206" s="29">
        <v>131.10499999999999</v>
      </c>
      <c r="I206" s="29">
        <v>3.9E-2</v>
      </c>
      <c r="J206" s="29">
        <v>0</v>
      </c>
      <c r="K206" s="29">
        <v>6.5000000000000006E-3</v>
      </c>
      <c r="L206" s="29">
        <v>1.3</v>
      </c>
      <c r="M206" s="29">
        <v>10.4</v>
      </c>
      <c r="N206" s="29">
        <v>28.6</v>
      </c>
      <c r="O206" s="29">
        <v>3.9000000000000004</v>
      </c>
      <c r="P206" s="29">
        <v>0.39</v>
      </c>
    </row>
    <row r="207" spans="1:16" ht="15" customHeight="1">
      <c r="B207" s="65" t="s">
        <v>239</v>
      </c>
      <c r="C207" s="33" t="s">
        <v>48</v>
      </c>
      <c r="D207" s="61">
        <v>200</v>
      </c>
      <c r="E207" s="29">
        <v>4.08</v>
      </c>
      <c r="F207" s="29">
        <v>3.54</v>
      </c>
      <c r="G207" s="29">
        <v>17.579999999999998</v>
      </c>
      <c r="H207" s="29">
        <v>118.52</v>
      </c>
      <c r="I207" s="29">
        <v>0.06</v>
      </c>
      <c r="J207" s="29">
        <v>1.58</v>
      </c>
      <c r="K207" s="29">
        <v>0.02</v>
      </c>
      <c r="L207" s="29">
        <v>0</v>
      </c>
      <c r="M207" s="29">
        <v>152.22</v>
      </c>
      <c r="N207" s="29">
        <v>124.56</v>
      </c>
      <c r="O207" s="29">
        <v>21.34</v>
      </c>
      <c r="P207" s="29">
        <v>0.48</v>
      </c>
    </row>
    <row r="208" spans="1:16" ht="15" customHeight="1">
      <c r="B208" s="65"/>
      <c r="C208" s="33" t="s">
        <v>136</v>
      </c>
      <c r="D208" s="61">
        <v>150</v>
      </c>
      <c r="E208" s="29">
        <v>1.4</v>
      </c>
      <c r="F208" s="29">
        <v>0.20000000000000004</v>
      </c>
      <c r="G208" s="29">
        <v>14.3</v>
      </c>
      <c r="H208" s="29">
        <v>64.599999999999994</v>
      </c>
      <c r="I208" s="29">
        <v>5.9999999999999991E-2</v>
      </c>
      <c r="J208" s="29">
        <v>15</v>
      </c>
      <c r="K208" s="29">
        <v>0</v>
      </c>
      <c r="L208" s="29">
        <v>1.7</v>
      </c>
      <c r="M208" s="29">
        <v>30</v>
      </c>
      <c r="N208" s="29">
        <v>51</v>
      </c>
      <c r="O208" s="29">
        <v>24</v>
      </c>
      <c r="P208" s="29">
        <v>0.89999999999999991</v>
      </c>
    </row>
    <row r="209" spans="1:16" ht="15" customHeight="1">
      <c r="B209" s="65"/>
      <c r="C209" s="33" t="s">
        <v>18</v>
      </c>
      <c r="D209" s="68">
        <v>570</v>
      </c>
      <c r="E209" s="65">
        <v>20.971833333333336</v>
      </c>
      <c r="F209" s="65">
        <v>20.027333333333335</v>
      </c>
      <c r="G209" s="65">
        <v>63.308666666666667</v>
      </c>
      <c r="H209" s="65">
        <v>517.23199999999997</v>
      </c>
      <c r="I209" s="65">
        <v>7.3154999999999983</v>
      </c>
      <c r="J209" s="65">
        <v>19.6325</v>
      </c>
      <c r="K209" s="65">
        <v>3.5545</v>
      </c>
      <c r="L209" s="65">
        <v>9.7505000000000006</v>
      </c>
      <c r="M209" s="65">
        <v>274.452</v>
      </c>
      <c r="N209" s="65">
        <v>246.77</v>
      </c>
      <c r="O209" s="65">
        <v>178.42850000000001</v>
      </c>
      <c r="P209" s="65">
        <v>3.7715000000000001</v>
      </c>
    </row>
    <row r="210" spans="1:16" ht="15" customHeight="1">
      <c r="A210" s="27">
        <v>5</v>
      </c>
      <c r="B210" s="83" t="s">
        <v>19</v>
      </c>
      <c r="C210" s="83"/>
      <c r="D210" s="83"/>
      <c r="E210" s="83"/>
      <c r="F210" s="83"/>
      <c r="G210" s="83"/>
      <c r="H210" s="83"/>
      <c r="I210" s="83"/>
      <c r="J210" s="83"/>
      <c r="K210" s="83"/>
      <c r="L210" s="83"/>
      <c r="M210" s="83"/>
      <c r="N210" s="83"/>
      <c r="O210" s="83"/>
      <c r="P210" s="83"/>
    </row>
    <row r="211" spans="1:16" ht="15" customHeight="1">
      <c r="B211" s="65" t="s">
        <v>280</v>
      </c>
      <c r="C211" s="33" t="s">
        <v>275</v>
      </c>
      <c r="D211" s="60">
        <v>60</v>
      </c>
      <c r="E211" s="29">
        <v>0.66</v>
      </c>
      <c r="F211" s="29">
        <v>0.12</v>
      </c>
      <c r="G211" s="29">
        <v>2.2799999999999998</v>
      </c>
      <c r="H211" s="29">
        <v>12.839999999999998</v>
      </c>
      <c r="I211" s="29">
        <v>3.5999999999999997E-2</v>
      </c>
      <c r="J211" s="29">
        <v>15</v>
      </c>
      <c r="K211" s="29">
        <v>0</v>
      </c>
      <c r="L211" s="29">
        <v>0.42</v>
      </c>
      <c r="M211" s="29">
        <v>8.4</v>
      </c>
      <c r="N211" s="29">
        <v>15.6</v>
      </c>
      <c r="O211" s="29">
        <v>12</v>
      </c>
      <c r="P211" s="29">
        <v>0.54</v>
      </c>
    </row>
    <row r="212" spans="1:16" ht="40.15" customHeight="1">
      <c r="B212" s="65" t="s">
        <v>198</v>
      </c>
      <c r="C212" s="33" t="s">
        <v>306</v>
      </c>
      <c r="D212" s="60">
        <v>60</v>
      </c>
      <c r="E212" s="29">
        <v>1.5</v>
      </c>
      <c r="F212" s="29">
        <v>2.16</v>
      </c>
      <c r="G212" s="29">
        <v>8.4</v>
      </c>
      <c r="H212" s="29">
        <v>59.04</v>
      </c>
      <c r="I212" s="29">
        <v>0</v>
      </c>
      <c r="J212" s="29">
        <v>5.28</v>
      </c>
      <c r="K212" s="29">
        <v>0</v>
      </c>
      <c r="L212" s="29">
        <v>2.4599999999999995</v>
      </c>
      <c r="M212" s="29">
        <v>9.66</v>
      </c>
      <c r="N212" s="29">
        <v>14.339999999999998</v>
      </c>
      <c r="O212" s="29">
        <v>5.8199999999999994</v>
      </c>
      <c r="P212" s="29">
        <v>0.42</v>
      </c>
    </row>
    <row r="213" spans="1:16" ht="15" customHeight="1">
      <c r="B213" s="65"/>
      <c r="C213" s="33" t="s">
        <v>135</v>
      </c>
      <c r="D213" s="60">
        <v>60</v>
      </c>
      <c r="E213" s="65">
        <v>1.08</v>
      </c>
      <c r="F213" s="65">
        <v>1.1400000000000001</v>
      </c>
      <c r="G213" s="65">
        <v>5.34</v>
      </c>
      <c r="H213" s="65">
        <v>35.940000000000005</v>
      </c>
      <c r="I213" s="65">
        <v>1.7999999999999999E-2</v>
      </c>
      <c r="J213" s="65">
        <v>10.139999999999999</v>
      </c>
      <c r="K213" s="65">
        <v>0</v>
      </c>
      <c r="L213" s="65">
        <v>1.44</v>
      </c>
      <c r="M213" s="65">
        <v>9.0299999999999994</v>
      </c>
      <c r="N213" s="65">
        <v>14.969999999999999</v>
      </c>
      <c r="O213" s="65">
        <v>8.91</v>
      </c>
      <c r="P213" s="65">
        <v>0.48</v>
      </c>
    </row>
    <row r="214" spans="1:16" ht="39" customHeight="1">
      <c r="B214" s="65" t="s">
        <v>131</v>
      </c>
      <c r="C214" s="33" t="s">
        <v>99</v>
      </c>
      <c r="D214" s="60" t="s">
        <v>250</v>
      </c>
      <c r="E214" s="29">
        <v>1.4669999999999999</v>
      </c>
      <c r="F214" s="29">
        <v>4.0860000000000003</v>
      </c>
      <c r="G214" s="29">
        <v>8.7810000000000006</v>
      </c>
      <c r="H214" s="29">
        <v>77.766000000000005</v>
      </c>
      <c r="I214" s="29">
        <v>5.0000000000000001E-4</v>
      </c>
      <c r="J214" s="29">
        <v>5.000000000000001E-3</v>
      </c>
      <c r="K214" s="29">
        <v>9.6</v>
      </c>
      <c r="L214" s="29">
        <v>2.0049999999999999</v>
      </c>
      <c r="M214" s="29">
        <v>40.699999999999996</v>
      </c>
      <c r="N214" s="29">
        <v>21.6</v>
      </c>
      <c r="O214" s="29">
        <v>43.7</v>
      </c>
      <c r="P214" s="29">
        <v>1</v>
      </c>
    </row>
    <row r="215" spans="1:16" ht="18.75" customHeight="1">
      <c r="B215" s="65" t="s">
        <v>253</v>
      </c>
      <c r="C215" s="33" t="s">
        <v>252</v>
      </c>
      <c r="D215" s="60">
        <v>90</v>
      </c>
      <c r="E215" s="29">
        <v>9.5399999999999991</v>
      </c>
      <c r="F215" s="29">
        <v>16.829999999999998</v>
      </c>
      <c r="G215" s="29">
        <v>9.99</v>
      </c>
      <c r="H215" s="29">
        <v>229.59</v>
      </c>
      <c r="I215" s="29">
        <v>0.30600000000000005</v>
      </c>
      <c r="J215" s="29">
        <v>0</v>
      </c>
      <c r="K215" s="29">
        <v>0</v>
      </c>
      <c r="L215" s="29">
        <v>2.0699999999999998</v>
      </c>
      <c r="M215" s="29">
        <v>11.43</v>
      </c>
      <c r="N215" s="29">
        <v>108.36000000000001</v>
      </c>
      <c r="O215" s="29">
        <v>17.73</v>
      </c>
      <c r="P215" s="29">
        <v>1.26</v>
      </c>
    </row>
    <row r="216" spans="1:16" ht="23.25" customHeight="1">
      <c r="B216" s="65" t="s">
        <v>297</v>
      </c>
      <c r="C216" s="33" t="s">
        <v>298</v>
      </c>
      <c r="D216" s="60">
        <v>150</v>
      </c>
      <c r="E216" s="29">
        <v>3.96</v>
      </c>
      <c r="F216" s="29">
        <v>5.0999999999999996</v>
      </c>
      <c r="G216" s="29">
        <v>29.474999999999998</v>
      </c>
      <c r="H216" s="29">
        <v>179.64000000000001</v>
      </c>
      <c r="I216" s="29">
        <v>0.18</v>
      </c>
      <c r="J216" s="29">
        <v>25.964999999999996</v>
      </c>
      <c r="K216" s="29">
        <v>0</v>
      </c>
      <c r="L216" s="29">
        <v>2.64</v>
      </c>
      <c r="M216" s="29">
        <v>35.46</v>
      </c>
      <c r="N216" s="29">
        <v>109.97999999999999</v>
      </c>
      <c r="O216" s="29">
        <v>43.86</v>
      </c>
      <c r="P216" s="29">
        <v>1.665</v>
      </c>
    </row>
    <row r="217" spans="1:16" ht="24" customHeight="1">
      <c r="B217" s="65" t="s">
        <v>184</v>
      </c>
      <c r="C217" s="33" t="s">
        <v>161</v>
      </c>
      <c r="D217" s="60">
        <v>200</v>
      </c>
      <c r="E217" s="29">
        <v>0.16</v>
      </c>
      <c r="F217" s="29">
        <v>0.16</v>
      </c>
      <c r="G217" s="29">
        <v>19.88</v>
      </c>
      <c r="H217" s="29">
        <v>81.599999999999994</v>
      </c>
      <c r="I217" s="29">
        <v>0</v>
      </c>
      <c r="J217" s="29">
        <v>0.02</v>
      </c>
      <c r="K217" s="29">
        <v>0.9</v>
      </c>
      <c r="L217" s="29">
        <v>0.08</v>
      </c>
      <c r="M217" s="29">
        <v>14.18</v>
      </c>
      <c r="N217" s="29">
        <v>5.14</v>
      </c>
      <c r="O217" s="29">
        <v>4.4000000000000004</v>
      </c>
      <c r="P217" s="29">
        <v>0.96</v>
      </c>
    </row>
    <row r="218" spans="1:16" ht="19.149999999999999" customHeight="1">
      <c r="B218" s="65" t="s">
        <v>139</v>
      </c>
      <c r="C218" s="33" t="s">
        <v>20</v>
      </c>
      <c r="D218" s="60">
        <v>30</v>
      </c>
      <c r="E218" s="29">
        <v>2.2999999999999998</v>
      </c>
      <c r="F218" s="29">
        <v>0.2</v>
      </c>
      <c r="G218" s="29">
        <v>14.8</v>
      </c>
      <c r="H218" s="29">
        <v>70.2</v>
      </c>
      <c r="I218" s="29">
        <v>0</v>
      </c>
      <c r="J218" s="29">
        <v>0</v>
      </c>
      <c r="K218" s="29">
        <v>0</v>
      </c>
      <c r="L218" s="29">
        <v>0.3</v>
      </c>
      <c r="M218" s="29">
        <v>6</v>
      </c>
      <c r="N218" s="29">
        <v>19.5</v>
      </c>
      <c r="O218" s="29">
        <v>4.2</v>
      </c>
      <c r="P218" s="29">
        <v>0.3</v>
      </c>
    </row>
    <row r="219" spans="1:16" ht="21.75" customHeight="1">
      <c r="B219" s="65" t="s">
        <v>140</v>
      </c>
      <c r="C219" s="33" t="s">
        <v>21</v>
      </c>
      <c r="D219" s="60">
        <v>40</v>
      </c>
      <c r="E219" s="29">
        <v>2.6</v>
      </c>
      <c r="F219" s="29">
        <v>0.5</v>
      </c>
      <c r="G219" s="29">
        <v>15.8</v>
      </c>
      <c r="H219" s="29">
        <v>78.100000000000009</v>
      </c>
      <c r="I219" s="29">
        <v>0.1</v>
      </c>
      <c r="J219" s="29">
        <v>0</v>
      </c>
      <c r="K219" s="29">
        <v>0</v>
      </c>
      <c r="L219" s="29">
        <v>0.60000000000000009</v>
      </c>
      <c r="M219" s="29">
        <v>11.6</v>
      </c>
      <c r="N219" s="29">
        <v>60</v>
      </c>
      <c r="O219" s="29">
        <v>18.8</v>
      </c>
      <c r="P219" s="29">
        <v>1.6</v>
      </c>
    </row>
    <row r="220" spans="1:16" ht="21" customHeight="1">
      <c r="B220" s="65"/>
      <c r="C220" s="33" t="s">
        <v>18</v>
      </c>
      <c r="D220" s="60">
        <v>780</v>
      </c>
      <c r="E220" s="65">
        <v>21.107000000000003</v>
      </c>
      <c r="F220" s="65">
        <v>28.015999999999998</v>
      </c>
      <c r="G220" s="65">
        <v>104.06599999999999</v>
      </c>
      <c r="H220" s="65">
        <v>752.83600000000013</v>
      </c>
      <c r="I220" s="65">
        <v>0.60450000000000004</v>
      </c>
      <c r="J220" s="65">
        <v>36.130000000000003</v>
      </c>
      <c r="K220" s="65">
        <v>10.5</v>
      </c>
      <c r="L220" s="65">
        <v>9.1349999999999998</v>
      </c>
      <c r="M220" s="65">
        <v>128.4</v>
      </c>
      <c r="N220" s="65">
        <v>339.55</v>
      </c>
      <c r="O220" s="65">
        <v>141.60000000000002</v>
      </c>
      <c r="P220" s="65">
        <v>7.2650000000000006</v>
      </c>
    </row>
    <row r="221" spans="1:16" ht="18.75" customHeight="1">
      <c r="B221" s="80" t="s">
        <v>187</v>
      </c>
      <c r="C221" s="81"/>
      <c r="D221" s="81"/>
      <c r="E221" s="81"/>
      <c r="F221" s="81"/>
      <c r="G221" s="81"/>
      <c r="H221" s="81"/>
      <c r="I221" s="81"/>
      <c r="J221" s="81"/>
      <c r="K221" s="81"/>
      <c r="L221" s="81"/>
      <c r="M221" s="81"/>
      <c r="N221" s="81"/>
      <c r="O221" s="81"/>
      <c r="P221" s="82"/>
    </row>
    <row r="222" spans="1:16" ht="15" customHeight="1">
      <c r="B222" s="45" t="s">
        <v>189</v>
      </c>
      <c r="C222" s="33" t="s">
        <v>190</v>
      </c>
      <c r="D222" s="60">
        <v>100</v>
      </c>
      <c r="E222" s="29">
        <v>10.9</v>
      </c>
      <c r="F222" s="29">
        <v>10.86</v>
      </c>
      <c r="G222" s="29">
        <v>14.4</v>
      </c>
      <c r="H222" s="29">
        <v>198.94</v>
      </c>
      <c r="I222" s="29">
        <v>7.0000000000000007E-2</v>
      </c>
      <c r="J222" s="29">
        <v>3</v>
      </c>
      <c r="K222" s="29">
        <v>82.5</v>
      </c>
      <c r="L222" s="29">
        <v>0.81</v>
      </c>
      <c r="M222" s="29">
        <v>236.94</v>
      </c>
      <c r="N222" s="29">
        <v>192.1</v>
      </c>
      <c r="O222" s="29">
        <v>21.05</v>
      </c>
      <c r="P222" s="29">
        <v>1.2</v>
      </c>
    </row>
    <row r="223" spans="1:16" ht="15" customHeight="1">
      <c r="B223" s="45" t="s">
        <v>272</v>
      </c>
      <c r="C223" s="33" t="s">
        <v>271</v>
      </c>
      <c r="D223" s="60">
        <v>60</v>
      </c>
      <c r="E223" s="29">
        <v>0.72</v>
      </c>
      <c r="F223" s="29">
        <v>5.3999999999999999E-2</v>
      </c>
      <c r="G223" s="29">
        <v>6.96</v>
      </c>
      <c r="H223" s="29">
        <v>31.379999999999995</v>
      </c>
      <c r="I223" s="29">
        <v>0.03</v>
      </c>
      <c r="J223" s="29">
        <v>2.88</v>
      </c>
      <c r="K223" s="29">
        <v>0</v>
      </c>
      <c r="L223" s="29">
        <v>0.18</v>
      </c>
      <c r="M223" s="29">
        <v>15.6</v>
      </c>
      <c r="N223" s="29">
        <v>31.679999999999996</v>
      </c>
      <c r="O223" s="29">
        <v>21.84</v>
      </c>
      <c r="P223" s="29">
        <v>0.36</v>
      </c>
    </row>
    <row r="224" spans="1:16" ht="15" customHeight="1">
      <c r="B224" s="45" t="s">
        <v>138</v>
      </c>
      <c r="C224" s="33" t="s">
        <v>50</v>
      </c>
      <c r="D224" s="60">
        <v>200</v>
      </c>
      <c r="E224" s="29">
        <v>0.66</v>
      </c>
      <c r="F224" s="29">
        <v>0.1</v>
      </c>
      <c r="G224" s="29">
        <v>28.02</v>
      </c>
      <c r="H224" s="29">
        <v>115.62</v>
      </c>
      <c r="I224" s="29">
        <v>0.02</v>
      </c>
      <c r="J224" s="29">
        <v>0.68</v>
      </c>
      <c r="K224" s="29">
        <v>0</v>
      </c>
      <c r="L224" s="29">
        <v>0.5</v>
      </c>
      <c r="M224" s="29">
        <v>32.36</v>
      </c>
      <c r="N224" s="29">
        <v>23.44</v>
      </c>
      <c r="O224" s="29">
        <v>17.46</v>
      </c>
      <c r="P224" s="29">
        <v>0.68799999999999994</v>
      </c>
    </row>
    <row r="225" spans="1:16" ht="15" customHeight="1">
      <c r="B225" s="69"/>
      <c r="C225" s="33" t="s">
        <v>18</v>
      </c>
      <c r="D225" s="60">
        <v>360</v>
      </c>
      <c r="E225" s="29">
        <v>12.280000000000001</v>
      </c>
      <c r="F225" s="29">
        <v>11.013999999999999</v>
      </c>
      <c r="G225" s="29">
        <v>49.379999999999995</v>
      </c>
      <c r="H225" s="29">
        <v>345.94</v>
      </c>
      <c r="I225" s="29">
        <v>0.12000000000000001</v>
      </c>
      <c r="J225" s="29">
        <v>6.56</v>
      </c>
      <c r="K225" s="29">
        <v>82.5</v>
      </c>
      <c r="L225" s="29">
        <v>1.49</v>
      </c>
      <c r="M225" s="29">
        <v>284.89999999999998</v>
      </c>
      <c r="N225" s="29">
        <v>247.22</v>
      </c>
      <c r="O225" s="29">
        <v>60.35</v>
      </c>
      <c r="P225" s="29">
        <v>2.2480000000000002</v>
      </c>
    </row>
    <row r="226" spans="1:16" ht="19.5" customHeight="1">
      <c r="B226" s="61"/>
      <c r="C226" s="33" t="s">
        <v>30</v>
      </c>
      <c r="D226" s="60">
        <v>1710</v>
      </c>
      <c r="E226" s="65">
        <v>54.358833333333337</v>
      </c>
      <c r="F226" s="65">
        <v>59.057333333333332</v>
      </c>
      <c r="G226" s="65">
        <v>216.75466666666665</v>
      </c>
      <c r="H226" s="65">
        <v>1616.008</v>
      </c>
      <c r="I226" s="65">
        <v>8.0399999999999991</v>
      </c>
      <c r="J226" s="65">
        <v>62.322500000000005</v>
      </c>
      <c r="K226" s="65">
        <v>96.554500000000004</v>
      </c>
      <c r="L226" s="65">
        <v>20.375500000000002</v>
      </c>
      <c r="M226" s="65">
        <v>687.75199999999995</v>
      </c>
      <c r="N226" s="65">
        <v>833.54</v>
      </c>
      <c r="O226" s="65">
        <v>380.37850000000003</v>
      </c>
      <c r="P226" s="65">
        <v>13.284500000000001</v>
      </c>
    </row>
    <row r="227" spans="1:16" ht="19.5" customHeight="1">
      <c r="B227" s="75"/>
      <c r="C227" s="74"/>
      <c r="D227" s="71"/>
      <c r="E227" s="72"/>
      <c r="F227" s="72"/>
      <c r="G227" s="72"/>
      <c r="H227" s="72"/>
      <c r="I227" s="72"/>
      <c r="J227" s="72"/>
      <c r="K227" s="72"/>
      <c r="L227" s="72"/>
      <c r="M227" s="72"/>
      <c r="N227" s="72"/>
      <c r="O227" s="72"/>
      <c r="P227" s="72"/>
    </row>
    <row r="228" spans="1:16" ht="19.5" customHeight="1">
      <c r="B228" s="87" t="s">
        <v>307</v>
      </c>
      <c r="C228" s="87"/>
      <c r="D228" s="71"/>
      <c r="E228" s="72"/>
      <c r="F228" s="72"/>
      <c r="G228" s="72"/>
      <c r="H228" s="72"/>
      <c r="I228" s="72"/>
      <c r="J228" s="72"/>
      <c r="K228" s="72"/>
      <c r="L228" s="72"/>
      <c r="M228" s="72"/>
      <c r="N228" s="72"/>
      <c r="O228" s="72"/>
      <c r="P228" s="72"/>
    </row>
    <row r="229" spans="1:16" s="32" customFormat="1" ht="20.100000000000001" customHeight="1">
      <c r="B229" s="35"/>
      <c r="C229" s="35"/>
      <c r="D229" s="56"/>
      <c r="E229" s="30"/>
      <c r="F229" s="30"/>
      <c r="G229" s="30"/>
      <c r="H229" s="30"/>
      <c r="I229" s="30"/>
      <c r="J229" s="30"/>
      <c r="K229" s="30"/>
      <c r="L229" s="30"/>
      <c r="M229" s="30"/>
      <c r="N229" s="30"/>
      <c r="O229" s="30"/>
      <c r="P229" s="30"/>
    </row>
    <row r="230" spans="1:16" s="32" customFormat="1" ht="20.100000000000001" customHeight="1">
      <c r="B230" s="59" t="s">
        <v>254</v>
      </c>
      <c r="C230" s="34"/>
      <c r="D230" s="56"/>
      <c r="E230" s="30"/>
      <c r="F230" s="30"/>
      <c r="G230" s="30"/>
      <c r="H230" s="30"/>
      <c r="I230" s="30"/>
      <c r="J230" s="30"/>
      <c r="K230" s="30"/>
      <c r="L230" s="30"/>
      <c r="M230" s="30"/>
      <c r="N230" s="30"/>
      <c r="O230" s="30"/>
      <c r="P230" s="30"/>
    </row>
    <row r="231" spans="1:16" s="32" customFormat="1" ht="20.100000000000001" customHeight="1">
      <c r="B231" s="59" t="s">
        <v>248</v>
      </c>
      <c r="C231" s="34"/>
      <c r="D231" s="56"/>
      <c r="E231" s="30"/>
      <c r="F231" s="30"/>
      <c r="G231" s="30"/>
      <c r="H231" s="30"/>
      <c r="I231" s="30"/>
      <c r="J231" s="30"/>
      <c r="K231" s="30"/>
      <c r="L231" s="30"/>
      <c r="M231" s="30"/>
      <c r="N231" s="30"/>
      <c r="O231" s="30"/>
      <c r="P231" s="30"/>
    </row>
    <row r="232" spans="1:16" s="32" customFormat="1" ht="20.100000000000001" customHeight="1">
      <c r="B232" s="59" t="s">
        <v>102</v>
      </c>
      <c r="C232" s="34"/>
      <c r="D232" s="56"/>
      <c r="E232" s="30"/>
      <c r="F232" s="30"/>
      <c r="G232" s="30"/>
      <c r="H232" s="30"/>
      <c r="I232" s="30"/>
      <c r="J232" s="30"/>
      <c r="K232" s="30"/>
      <c r="L232" s="30"/>
      <c r="M232" s="30"/>
      <c r="N232" s="30"/>
      <c r="O232" s="30"/>
      <c r="P232" s="30"/>
    </row>
    <row r="233" spans="1:16" s="32" customFormat="1" ht="30" customHeight="1">
      <c r="B233" s="85" t="s">
        <v>0</v>
      </c>
      <c r="C233" s="85" t="s">
        <v>1</v>
      </c>
      <c r="D233" s="84" t="s">
        <v>2</v>
      </c>
      <c r="E233" s="83" t="s">
        <v>3</v>
      </c>
      <c r="F233" s="83"/>
      <c r="G233" s="83"/>
      <c r="H233" s="83" t="s">
        <v>4</v>
      </c>
      <c r="I233" s="83" t="s">
        <v>5</v>
      </c>
      <c r="J233" s="83"/>
      <c r="K233" s="83"/>
      <c r="L233" s="83"/>
      <c r="M233" s="83" t="s">
        <v>6</v>
      </c>
      <c r="N233" s="83"/>
      <c r="O233" s="83"/>
      <c r="P233" s="83"/>
    </row>
    <row r="234" spans="1:16" s="32" customFormat="1" ht="39.75" customHeight="1">
      <c r="B234" s="85"/>
      <c r="C234" s="85"/>
      <c r="D234" s="84"/>
      <c r="E234" s="65" t="s">
        <v>7</v>
      </c>
      <c r="F234" s="65" t="s">
        <v>8</v>
      </c>
      <c r="G234" s="65" t="s">
        <v>9</v>
      </c>
      <c r="H234" s="83"/>
      <c r="I234" s="65" t="s">
        <v>103</v>
      </c>
      <c r="J234" s="65" t="s">
        <v>10</v>
      </c>
      <c r="K234" s="65" t="s">
        <v>11</v>
      </c>
      <c r="L234" s="65" t="s">
        <v>12</v>
      </c>
      <c r="M234" s="65" t="s">
        <v>13</v>
      </c>
      <c r="N234" s="65" t="s">
        <v>14</v>
      </c>
      <c r="O234" s="65" t="s">
        <v>15</v>
      </c>
      <c r="P234" s="65" t="s">
        <v>16</v>
      </c>
    </row>
    <row r="235" spans="1:16" ht="20.100000000000001" customHeight="1">
      <c r="A235" s="27">
        <v>5</v>
      </c>
      <c r="B235" s="83" t="s">
        <v>17</v>
      </c>
      <c r="C235" s="83"/>
      <c r="D235" s="83"/>
      <c r="E235" s="83"/>
      <c r="F235" s="83"/>
      <c r="G235" s="83"/>
      <c r="H235" s="83"/>
      <c r="I235" s="83"/>
      <c r="J235" s="83"/>
      <c r="K235" s="83"/>
      <c r="L235" s="83"/>
      <c r="M235" s="83"/>
      <c r="N235" s="83"/>
      <c r="O235" s="83"/>
      <c r="P235" s="83"/>
    </row>
    <row r="236" spans="1:16" ht="50.45" customHeight="1">
      <c r="B236" s="65" t="s">
        <v>159</v>
      </c>
      <c r="C236" s="33" t="s">
        <v>176</v>
      </c>
      <c r="D236" s="61" t="s">
        <v>249</v>
      </c>
      <c r="E236" s="29">
        <v>6.2</v>
      </c>
      <c r="F236" s="29">
        <v>9.6100000000000012</v>
      </c>
      <c r="G236" s="29">
        <v>22.165000000000003</v>
      </c>
      <c r="H236" s="29">
        <v>199.95000000000002</v>
      </c>
      <c r="I236" s="29">
        <v>0.13949999999999999</v>
      </c>
      <c r="J236" s="29">
        <v>0.71300000000000008</v>
      </c>
      <c r="K236" s="29">
        <v>3.1000000000000003E-2</v>
      </c>
      <c r="L236" s="29">
        <v>0.46499999999999997</v>
      </c>
      <c r="M236" s="29">
        <v>110.36000000000001</v>
      </c>
      <c r="N236" s="29">
        <v>173.44500000000002</v>
      </c>
      <c r="O236" s="29">
        <v>52.235000000000007</v>
      </c>
      <c r="P236" s="29">
        <v>1.2400000000000002</v>
      </c>
    </row>
    <row r="237" spans="1:16" ht="17.45" customHeight="1">
      <c r="B237" s="65" t="s">
        <v>154</v>
      </c>
      <c r="C237" s="33" t="s">
        <v>153</v>
      </c>
      <c r="D237" s="60">
        <v>20</v>
      </c>
      <c r="E237" s="29">
        <v>4.6399999999999997</v>
      </c>
      <c r="F237" s="29">
        <v>5.9</v>
      </c>
      <c r="G237" s="29">
        <v>0</v>
      </c>
      <c r="H237" s="29">
        <v>71.660000000000011</v>
      </c>
      <c r="I237" s="29">
        <v>3.2000000000000001E-2</v>
      </c>
      <c r="J237" s="29">
        <v>0</v>
      </c>
      <c r="K237" s="29">
        <v>2E-3</v>
      </c>
      <c r="L237" s="29">
        <v>8.0000000000000016E-2</v>
      </c>
      <c r="M237" s="29">
        <v>2.052</v>
      </c>
      <c r="N237" s="29">
        <v>27.110000000000003</v>
      </c>
      <c r="O237" s="29">
        <v>18.064</v>
      </c>
      <c r="P237" s="29">
        <v>0.62000000000000011</v>
      </c>
    </row>
    <row r="238" spans="1:16" ht="15" customHeight="1">
      <c r="B238" s="65" t="s">
        <v>144</v>
      </c>
      <c r="C238" s="33" t="s">
        <v>23</v>
      </c>
      <c r="D238" s="60">
        <v>30</v>
      </c>
      <c r="E238" s="29">
        <v>2.4</v>
      </c>
      <c r="F238" s="29">
        <v>7.4999999999999997E-2</v>
      </c>
      <c r="G238" s="29">
        <v>15.899999999999999</v>
      </c>
      <c r="H238" s="29">
        <v>73.875</v>
      </c>
      <c r="I238" s="29">
        <v>0.06</v>
      </c>
      <c r="J238" s="29">
        <v>1.2</v>
      </c>
      <c r="K238" s="29">
        <v>0</v>
      </c>
      <c r="L238" s="29">
        <v>0</v>
      </c>
      <c r="M238" s="29">
        <v>11.4</v>
      </c>
      <c r="N238" s="29">
        <v>39</v>
      </c>
      <c r="O238" s="29">
        <v>7.8</v>
      </c>
      <c r="P238" s="29">
        <v>0.75</v>
      </c>
    </row>
    <row r="239" spans="1:16" ht="15" customHeight="1">
      <c r="B239" s="65" t="s">
        <v>143</v>
      </c>
      <c r="C239" s="33" t="s">
        <v>155</v>
      </c>
      <c r="D239" s="60" t="s">
        <v>256</v>
      </c>
      <c r="E239" s="29">
        <v>0.14000000000000001</v>
      </c>
      <c r="F239" s="29">
        <v>0.02</v>
      </c>
      <c r="G239" s="29">
        <v>15.2</v>
      </c>
      <c r="H239" s="29">
        <v>61.54</v>
      </c>
      <c r="I239" s="29">
        <v>0</v>
      </c>
      <c r="J239" s="29">
        <v>0</v>
      </c>
      <c r="K239" s="29">
        <v>2.84</v>
      </c>
      <c r="L239" s="29">
        <v>0.02</v>
      </c>
      <c r="M239" s="29">
        <v>14.2</v>
      </c>
      <c r="N239" s="29">
        <v>2.4</v>
      </c>
      <c r="O239" s="29">
        <v>4.4000000000000004</v>
      </c>
      <c r="P239" s="29">
        <v>0.36</v>
      </c>
    </row>
    <row r="240" spans="1:16" ht="15" customHeight="1">
      <c r="B240" s="65"/>
      <c r="C240" s="33" t="s">
        <v>234</v>
      </c>
      <c r="D240" s="60">
        <v>200</v>
      </c>
      <c r="E240" s="29">
        <v>5.8</v>
      </c>
      <c r="F240" s="29">
        <v>6.4</v>
      </c>
      <c r="G240" s="29">
        <v>9.4</v>
      </c>
      <c r="H240" s="29">
        <v>118.4</v>
      </c>
      <c r="I240" s="29">
        <v>0.08</v>
      </c>
      <c r="J240" s="29">
        <v>2.6</v>
      </c>
      <c r="K240" s="29">
        <v>0.04</v>
      </c>
      <c r="L240" s="29">
        <v>0</v>
      </c>
      <c r="M240" s="29">
        <v>240</v>
      </c>
      <c r="N240" s="29">
        <v>180</v>
      </c>
      <c r="O240" s="29">
        <v>28</v>
      </c>
      <c r="P240" s="29">
        <v>0.2</v>
      </c>
    </row>
    <row r="241" spans="1:16" ht="15" customHeight="1">
      <c r="B241" s="65"/>
      <c r="C241" s="33" t="s">
        <v>18</v>
      </c>
      <c r="D241" s="60">
        <v>612</v>
      </c>
      <c r="E241" s="65">
        <v>19.18</v>
      </c>
      <c r="F241" s="65">
        <v>22.005000000000003</v>
      </c>
      <c r="G241" s="65">
        <v>62.664999999999999</v>
      </c>
      <c r="H241" s="65">
        <v>525.42500000000007</v>
      </c>
      <c r="I241" s="65">
        <v>0.3115</v>
      </c>
      <c r="J241" s="65">
        <v>4.5129999999999999</v>
      </c>
      <c r="K241" s="65">
        <v>2.9129999999999998</v>
      </c>
      <c r="L241" s="65">
        <v>0.56499999999999995</v>
      </c>
      <c r="M241" s="65">
        <v>378.01200000000006</v>
      </c>
      <c r="N241" s="65">
        <v>421.95500000000004</v>
      </c>
      <c r="O241" s="65">
        <v>110.49900000000001</v>
      </c>
      <c r="P241" s="65">
        <v>3.1700000000000004</v>
      </c>
    </row>
    <row r="242" spans="1:16" ht="15" customHeight="1">
      <c r="A242" s="27">
        <v>5</v>
      </c>
      <c r="B242" s="83" t="s">
        <v>19</v>
      </c>
      <c r="C242" s="83"/>
      <c r="D242" s="83"/>
      <c r="E242" s="83"/>
      <c r="F242" s="83"/>
      <c r="G242" s="83"/>
      <c r="H242" s="83"/>
      <c r="I242" s="83"/>
      <c r="J242" s="83"/>
      <c r="K242" s="83"/>
      <c r="L242" s="83"/>
      <c r="M242" s="83"/>
      <c r="N242" s="83"/>
      <c r="O242" s="83"/>
      <c r="P242" s="83"/>
    </row>
    <row r="243" spans="1:16" ht="22.9" customHeight="1">
      <c r="B243" s="65" t="s">
        <v>276</v>
      </c>
      <c r="C243" s="33" t="s">
        <v>277</v>
      </c>
      <c r="D243" s="60">
        <v>60</v>
      </c>
      <c r="E243" s="29">
        <v>0.84</v>
      </c>
      <c r="F243" s="29">
        <v>2.6999999999999997</v>
      </c>
      <c r="G243" s="29">
        <v>4.62</v>
      </c>
      <c r="H243" s="29">
        <v>46.14</v>
      </c>
      <c r="I243" s="29">
        <v>0</v>
      </c>
      <c r="J243" s="29">
        <v>5.7</v>
      </c>
      <c r="K243" s="29">
        <v>0</v>
      </c>
      <c r="L243" s="29">
        <v>1.6379999999999999</v>
      </c>
      <c r="M243" s="29">
        <v>21</v>
      </c>
      <c r="N243" s="29">
        <v>24.54</v>
      </c>
      <c r="O243" s="29">
        <v>12.54</v>
      </c>
      <c r="P243" s="29">
        <v>0.78</v>
      </c>
    </row>
    <row r="244" spans="1:16" ht="41.25" customHeight="1">
      <c r="B244" s="65" t="s">
        <v>133</v>
      </c>
      <c r="C244" s="33" t="s">
        <v>274</v>
      </c>
      <c r="D244" s="60" t="s">
        <v>257</v>
      </c>
      <c r="E244" s="29">
        <v>6.26</v>
      </c>
      <c r="F244" s="29">
        <v>4.4249999999999998</v>
      </c>
      <c r="G244" s="29">
        <v>24.6</v>
      </c>
      <c r="H244" s="29">
        <v>173.64999999999998</v>
      </c>
      <c r="I244" s="29">
        <v>1.8000000000000002E-2</v>
      </c>
      <c r="J244" s="29">
        <v>0.2</v>
      </c>
      <c r="K244" s="29">
        <v>4.6059999999999999</v>
      </c>
      <c r="L244" s="29">
        <v>2.1949999999999998</v>
      </c>
      <c r="M244" s="29">
        <v>37.499999999999993</v>
      </c>
      <c r="N244" s="29">
        <v>40.4</v>
      </c>
      <c r="O244" s="29">
        <v>72.5</v>
      </c>
      <c r="P244" s="29">
        <v>1.885</v>
      </c>
    </row>
    <row r="245" spans="1:16" ht="21.6" customHeight="1">
      <c r="B245" s="65" t="s">
        <v>294</v>
      </c>
      <c r="C245" s="33" t="s">
        <v>255</v>
      </c>
      <c r="D245" s="60" t="s">
        <v>258</v>
      </c>
      <c r="E245" s="29">
        <v>7.38</v>
      </c>
      <c r="F245" s="29">
        <v>11.97</v>
      </c>
      <c r="G245" s="29">
        <v>5.8500000000000005</v>
      </c>
      <c r="H245" s="29">
        <v>157.5</v>
      </c>
      <c r="I245" s="29">
        <v>0</v>
      </c>
      <c r="J245" s="29">
        <v>9.0000000000000011E-2</v>
      </c>
      <c r="K245" s="29">
        <v>0.81</v>
      </c>
      <c r="L245" s="29">
        <v>1.4400000000000002</v>
      </c>
      <c r="M245" s="29">
        <v>33.480000000000004</v>
      </c>
      <c r="N245" s="29">
        <v>18.45</v>
      </c>
      <c r="O245" s="29">
        <v>90.9</v>
      </c>
      <c r="P245" s="29">
        <v>0.9900000000000001</v>
      </c>
    </row>
    <row r="246" spans="1:16" ht="39" customHeight="1">
      <c r="B246" s="65" t="s">
        <v>152</v>
      </c>
      <c r="C246" s="33" t="s">
        <v>181</v>
      </c>
      <c r="D246" s="60">
        <v>150</v>
      </c>
      <c r="E246" s="29">
        <v>5.5200000000000005</v>
      </c>
      <c r="F246" s="29">
        <v>4.5149999999999997</v>
      </c>
      <c r="G246" s="29">
        <v>24.945</v>
      </c>
      <c r="H246" s="29">
        <v>162.49499999999998</v>
      </c>
      <c r="I246" s="29">
        <v>0.06</v>
      </c>
      <c r="J246" s="29">
        <v>0</v>
      </c>
      <c r="K246" s="29">
        <v>0.15000000000000002</v>
      </c>
      <c r="L246" s="29">
        <v>0.97500000000000009</v>
      </c>
      <c r="M246" s="29">
        <v>4.8600000000000003</v>
      </c>
      <c r="N246" s="29">
        <v>37.17</v>
      </c>
      <c r="O246" s="29">
        <v>21.12</v>
      </c>
      <c r="P246" s="29">
        <v>1.1099999999999999</v>
      </c>
    </row>
    <row r="247" spans="1:16" ht="19.899999999999999" customHeight="1">
      <c r="B247" s="65" t="s">
        <v>141</v>
      </c>
      <c r="C247" s="33" t="s">
        <v>49</v>
      </c>
      <c r="D247" s="60">
        <v>200</v>
      </c>
      <c r="E247" s="29">
        <v>0.28000000000000003</v>
      </c>
      <c r="F247" s="29">
        <v>0.1</v>
      </c>
      <c r="G247" s="29">
        <v>28.88</v>
      </c>
      <c r="H247" s="29">
        <v>117.54</v>
      </c>
      <c r="I247" s="29">
        <v>0</v>
      </c>
      <c r="J247" s="29">
        <v>19.3</v>
      </c>
      <c r="K247" s="29">
        <v>0</v>
      </c>
      <c r="L247" s="29">
        <v>0.16</v>
      </c>
      <c r="M247" s="29">
        <v>13.66</v>
      </c>
      <c r="N247" s="29">
        <v>7.38</v>
      </c>
      <c r="O247" s="29">
        <v>5.78</v>
      </c>
      <c r="P247" s="29">
        <v>0.46800000000000003</v>
      </c>
    </row>
    <row r="248" spans="1:16" ht="18" customHeight="1">
      <c r="B248" s="65"/>
      <c r="C248" s="33" t="s">
        <v>136</v>
      </c>
      <c r="D248" s="60">
        <v>150</v>
      </c>
      <c r="E248" s="29">
        <v>1.4</v>
      </c>
      <c r="F248" s="29">
        <v>0.20000000000000004</v>
      </c>
      <c r="G248" s="29">
        <v>14.3</v>
      </c>
      <c r="H248" s="29">
        <v>64.599999999999994</v>
      </c>
      <c r="I248" s="29">
        <v>5.9999999999999991E-2</v>
      </c>
      <c r="J248" s="29">
        <v>15</v>
      </c>
      <c r="K248" s="29">
        <v>0</v>
      </c>
      <c r="L248" s="29">
        <v>1.7</v>
      </c>
      <c r="M248" s="29">
        <v>30</v>
      </c>
      <c r="N248" s="29">
        <v>51</v>
      </c>
      <c r="O248" s="29">
        <v>24</v>
      </c>
      <c r="P248" s="29">
        <v>0.89999999999999991</v>
      </c>
    </row>
    <row r="249" spans="1:16" ht="16.149999999999999" customHeight="1">
      <c r="B249" s="65" t="s">
        <v>142</v>
      </c>
      <c r="C249" s="33" t="s">
        <v>20</v>
      </c>
      <c r="D249" s="60">
        <v>30</v>
      </c>
      <c r="E249" s="29">
        <v>2.2999999999999998</v>
      </c>
      <c r="F249" s="29">
        <v>0.2</v>
      </c>
      <c r="G249" s="29">
        <v>14.8</v>
      </c>
      <c r="H249" s="29">
        <v>70.2</v>
      </c>
      <c r="I249" s="29">
        <v>0</v>
      </c>
      <c r="J249" s="29">
        <v>0</v>
      </c>
      <c r="K249" s="29">
        <v>0</v>
      </c>
      <c r="L249" s="29">
        <v>0.3</v>
      </c>
      <c r="M249" s="29">
        <v>6</v>
      </c>
      <c r="N249" s="29">
        <v>19.5</v>
      </c>
      <c r="O249" s="29">
        <v>4.2</v>
      </c>
      <c r="P249" s="29">
        <v>0.3</v>
      </c>
    </row>
    <row r="250" spans="1:16" ht="15.6" customHeight="1">
      <c r="B250" s="65" t="s">
        <v>145</v>
      </c>
      <c r="C250" s="33" t="s">
        <v>21</v>
      </c>
      <c r="D250" s="60">
        <v>40</v>
      </c>
      <c r="E250" s="29">
        <v>2.6</v>
      </c>
      <c r="F250" s="29">
        <v>0.5</v>
      </c>
      <c r="G250" s="29">
        <v>15.8</v>
      </c>
      <c r="H250" s="29">
        <v>78.100000000000009</v>
      </c>
      <c r="I250" s="29">
        <v>0.1</v>
      </c>
      <c r="J250" s="29">
        <v>0</v>
      </c>
      <c r="K250" s="29">
        <v>0</v>
      </c>
      <c r="L250" s="29">
        <v>0.60000000000000009</v>
      </c>
      <c r="M250" s="29">
        <v>11.6</v>
      </c>
      <c r="N250" s="29">
        <v>60</v>
      </c>
      <c r="O250" s="29">
        <v>18.8</v>
      </c>
      <c r="P250" s="29">
        <v>1.6</v>
      </c>
    </row>
    <row r="251" spans="1:16" ht="25.15" customHeight="1">
      <c r="B251" s="65"/>
      <c r="C251" s="33" t="s">
        <v>18</v>
      </c>
      <c r="D251" s="60">
        <v>965</v>
      </c>
      <c r="E251" s="65">
        <v>26.580000000000002</v>
      </c>
      <c r="F251" s="65">
        <v>24.61</v>
      </c>
      <c r="G251" s="65">
        <v>133.79499999999999</v>
      </c>
      <c r="H251" s="65">
        <v>870.22500000000002</v>
      </c>
      <c r="I251" s="65">
        <v>0.23799999999999999</v>
      </c>
      <c r="J251" s="65">
        <v>40.29</v>
      </c>
      <c r="K251" s="65">
        <v>5.5660000000000007</v>
      </c>
      <c r="L251" s="65">
        <v>9.0079999999999991</v>
      </c>
      <c r="M251" s="65">
        <v>158.1</v>
      </c>
      <c r="N251" s="65">
        <v>258.44</v>
      </c>
      <c r="O251" s="65">
        <v>249.84</v>
      </c>
      <c r="P251" s="65">
        <v>8.0330000000000013</v>
      </c>
    </row>
    <row r="252" spans="1:16" ht="18.75" customHeight="1">
      <c r="B252" s="80" t="s">
        <v>187</v>
      </c>
      <c r="C252" s="81"/>
      <c r="D252" s="81"/>
      <c r="E252" s="81"/>
      <c r="F252" s="81"/>
      <c r="G252" s="81"/>
      <c r="H252" s="81"/>
      <c r="I252" s="81"/>
      <c r="J252" s="81"/>
      <c r="K252" s="81"/>
      <c r="L252" s="81"/>
      <c r="M252" s="81"/>
      <c r="N252" s="81"/>
      <c r="O252" s="81"/>
      <c r="P252" s="82"/>
    </row>
    <row r="253" spans="1:16" ht="21" customHeight="1">
      <c r="B253" s="65" t="s">
        <v>146</v>
      </c>
      <c r="C253" s="33" t="s">
        <v>151</v>
      </c>
      <c r="D253" s="60">
        <v>120</v>
      </c>
      <c r="E253" s="29">
        <v>7.1999999999999993</v>
      </c>
      <c r="F253" s="29">
        <v>8.64</v>
      </c>
      <c r="G253" s="29">
        <v>34.08</v>
      </c>
      <c r="H253" s="29">
        <v>242.88</v>
      </c>
      <c r="I253" s="29">
        <v>0.156</v>
      </c>
      <c r="J253" s="29">
        <v>0</v>
      </c>
      <c r="K253" s="29">
        <v>0</v>
      </c>
      <c r="L253" s="29">
        <v>2.04</v>
      </c>
      <c r="M253" s="29">
        <v>8.4</v>
      </c>
      <c r="N253" s="29">
        <v>75.599999999999994</v>
      </c>
      <c r="O253" s="29">
        <v>30</v>
      </c>
      <c r="P253" s="29">
        <v>1.68</v>
      </c>
    </row>
    <row r="254" spans="1:16" ht="21" customHeight="1">
      <c r="B254" s="65" t="s">
        <v>287</v>
      </c>
      <c r="C254" s="33" t="s">
        <v>188</v>
      </c>
      <c r="D254" s="60">
        <v>200</v>
      </c>
      <c r="E254" s="29">
        <v>0.57999999999999996</v>
      </c>
      <c r="F254" s="29">
        <v>0.06</v>
      </c>
      <c r="G254" s="29">
        <v>30.2</v>
      </c>
      <c r="H254" s="29">
        <v>123.66</v>
      </c>
      <c r="I254" s="29">
        <v>0</v>
      </c>
      <c r="J254" s="29">
        <v>1.1000000000000001</v>
      </c>
      <c r="K254" s="29">
        <v>0</v>
      </c>
      <c r="L254" s="29">
        <v>0.18</v>
      </c>
      <c r="M254" s="29">
        <v>15.7</v>
      </c>
      <c r="N254" s="29">
        <v>16.32</v>
      </c>
      <c r="O254" s="29">
        <v>3.36</v>
      </c>
      <c r="P254" s="29">
        <v>0.38</v>
      </c>
    </row>
    <row r="255" spans="1:16" ht="21" customHeight="1">
      <c r="B255" s="65"/>
      <c r="C255" s="33" t="s">
        <v>18</v>
      </c>
      <c r="D255" s="60">
        <v>320</v>
      </c>
      <c r="E255" s="65">
        <v>7.7799999999999994</v>
      </c>
      <c r="F255" s="65">
        <v>8.7000000000000011</v>
      </c>
      <c r="G255" s="65">
        <v>64.28</v>
      </c>
      <c r="H255" s="65">
        <v>366.53999999999996</v>
      </c>
      <c r="I255" s="65">
        <v>0.156</v>
      </c>
      <c r="J255" s="65">
        <v>1.1000000000000001</v>
      </c>
      <c r="K255" s="65">
        <v>0</v>
      </c>
      <c r="L255" s="65">
        <v>2.2200000000000002</v>
      </c>
      <c r="M255" s="65">
        <v>24.1</v>
      </c>
      <c r="N255" s="65">
        <v>91.919999999999987</v>
      </c>
      <c r="O255" s="65">
        <v>33.36</v>
      </c>
      <c r="P255" s="65">
        <v>2.06</v>
      </c>
    </row>
    <row r="256" spans="1:16">
      <c r="B256" s="61"/>
      <c r="C256" s="33" t="s">
        <v>31</v>
      </c>
      <c r="D256" s="60">
        <v>1897</v>
      </c>
      <c r="E256" s="65">
        <v>53.54</v>
      </c>
      <c r="F256" s="65">
        <v>55.315000000000005</v>
      </c>
      <c r="G256" s="65">
        <v>260.74</v>
      </c>
      <c r="H256" s="65">
        <v>1762.19</v>
      </c>
      <c r="I256" s="65">
        <v>0.70550000000000002</v>
      </c>
      <c r="J256" s="65">
        <v>45.902999999999999</v>
      </c>
      <c r="K256" s="65">
        <v>8.479000000000001</v>
      </c>
      <c r="L256" s="65">
        <v>11.792999999999999</v>
      </c>
      <c r="M256" s="65">
        <v>560.21199999999999</v>
      </c>
      <c r="N256" s="65">
        <v>772.31500000000005</v>
      </c>
      <c r="O256" s="65">
        <v>393.69900000000001</v>
      </c>
      <c r="P256" s="65">
        <v>13.263000000000002</v>
      </c>
    </row>
    <row r="257" spans="1:16">
      <c r="B257" s="75"/>
      <c r="C257" s="74"/>
      <c r="D257" s="71"/>
      <c r="E257" s="72"/>
      <c r="F257" s="72"/>
      <c r="G257" s="72"/>
      <c r="H257" s="72"/>
      <c r="I257" s="72"/>
      <c r="J257" s="72"/>
      <c r="K257" s="72"/>
      <c r="L257" s="72"/>
      <c r="M257" s="72"/>
      <c r="N257" s="72"/>
      <c r="O257" s="72"/>
      <c r="P257" s="72"/>
    </row>
    <row r="258" spans="1:16" ht="18" customHeight="1">
      <c r="B258" s="87" t="s">
        <v>307</v>
      </c>
      <c r="C258" s="87"/>
      <c r="D258" s="71"/>
      <c r="E258" s="72"/>
      <c r="F258" s="72"/>
      <c r="G258" s="72"/>
      <c r="H258" s="72"/>
      <c r="I258" s="72"/>
      <c r="J258" s="72"/>
      <c r="K258" s="72"/>
      <c r="L258" s="72"/>
      <c r="M258" s="72"/>
      <c r="N258" s="72"/>
      <c r="O258" s="72"/>
      <c r="P258" s="72"/>
    </row>
    <row r="259" spans="1:16" s="32" customFormat="1" ht="20.100000000000001" customHeight="1">
      <c r="B259" s="35"/>
      <c r="C259" s="35"/>
      <c r="D259" s="56"/>
      <c r="E259" s="30"/>
      <c r="F259" s="30"/>
      <c r="G259" s="30"/>
      <c r="H259" s="30"/>
      <c r="I259" s="30"/>
      <c r="J259" s="30"/>
      <c r="K259" s="30"/>
      <c r="L259" s="30"/>
      <c r="M259" s="30"/>
      <c r="N259" s="30"/>
      <c r="O259" s="30"/>
      <c r="P259" s="30"/>
    </row>
    <row r="260" spans="1:16" s="32" customFormat="1" ht="20.100000000000001" customHeight="1">
      <c r="B260" s="59" t="s">
        <v>262</v>
      </c>
      <c r="C260" s="34"/>
      <c r="D260" s="56"/>
      <c r="E260" s="30"/>
      <c r="F260" s="30"/>
      <c r="G260" s="30"/>
      <c r="H260" s="30"/>
      <c r="I260" s="30"/>
      <c r="J260" s="30"/>
      <c r="K260" s="30"/>
      <c r="L260" s="30"/>
      <c r="M260" s="30"/>
      <c r="N260" s="30"/>
      <c r="O260" s="30"/>
      <c r="P260" s="30"/>
    </row>
    <row r="261" spans="1:16" s="32" customFormat="1" ht="20.100000000000001" customHeight="1">
      <c r="B261" s="59" t="s">
        <v>248</v>
      </c>
      <c r="C261" s="34"/>
      <c r="D261" s="56"/>
      <c r="E261" s="30"/>
      <c r="F261" s="30"/>
      <c r="G261" s="30"/>
      <c r="H261" s="30"/>
      <c r="I261" s="30"/>
      <c r="J261" s="30"/>
      <c r="K261" s="30"/>
      <c r="L261" s="30"/>
      <c r="M261" s="30"/>
      <c r="N261" s="30"/>
      <c r="O261" s="30"/>
      <c r="P261" s="30"/>
    </row>
    <row r="262" spans="1:16" s="32" customFormat="1" ht="20.100000000000001" customHeight="1">
      <c r="B262" s="59" t="s">
        <v>102</v>
      </c>
      <c r="C262" s="34"/>
      <c r="D262" s="56"/>
      <c r="E262" s="30"/>
      <c r="F262" s="30"/>
      <c r="G262" s="30"/>
      <c r="H262" s="30"/>
      <c r="I262" s="30"/>
      <c r="J262" s="30"/>
      <c r="K262" s="30"/>
      <c r="L262" s="30"/>
      <c r="M262" s="30"/>
      <c r="N262" s="30"/>
      <c r="O262" s="30"/>
      <c r="P262" s="30"/>
    </row>
    <row r="263" spans="1:16" s="32" customFormat="1" ht="30" customHeight="1">
      <c r="B263" s="85" t="s">
        <v>0</v>
      </c>
      <c r="C263" s="85" t="s">
        <v>1</v>
      </c>
      <c r="D263" s="84" t="s">
        <v>2</v>
      </c>
      <c r="E263" s="83" t="s">
        <v>3</v>
      </c>
      <c r="F263" s="83"/>
      <c r="G263" s="83"/>
      <c r="H263" s="83" t="s">
        <v>4</v>
      </c>
      <c r="I263" s="83" t="s">
        <v>5</v>
      </c>
      <c r="J263" s="83"/>
      <c r="K263" s="83"/>
      <c r="L263" s="83"/>
      <c r="M263" s="83" t="s">
        <v>6</v>
      </c>
      <c r="N263" s="83"/>
      <c r="O263" s="83"/>
      <c r="P263" s="83"/>
    </row>
    <row r="264" spans="1:16" s="32" customFormat="1" ht="39.75" customHeight="1">
      <c r="B264" s="85"/>
      <c r="C264" s="85"/>
      <c r="D264" s="84"/>
      <c r="E264" s="65" t="s">
        <v>7</v>
      </c>
      <c r="F264" s="65" t="s">
        <v>8</v>
      </c>
      <c r="G264" s="65" t="s">
        <v>9</v>
      </c>
      <c r="H264" s="83"/>
      <c r="I264" s="65" t="s">
        <v>103</v>
      </c>
      <c r="J264" s="65" t="s">
        <v>10</v>
      </c>
      <c r="K264" s="65" t="s">
        <v>11</v>
      </c>
      <c r="L264" s="65" t="s">
        <v>12</v>
      </c>
      <c r="M264" s="65" t="s">
        <v>13</v>
      </c>
      <c r="N264" s="65" t="s">
        <v>14</v>
      </c>
      <c r="O264" s="65" t="s">
        <v>15</v>
      </c>
      <c r="P264" s="65" t="s">
        <v>16</v>
      </c>
    </row>
    <row r="265" spans="1:16" ht="20.100000000000001" customHeight="1">
      <c r="A265" s="27">
        <v>5</v>
      </c>
      <c r="B265" s="83" t="s">
        <v>17</v>
      </c>
      <c r="C265" s="83"/>
      <c r="D265" s="83"/>
      <c r="E265" s="83"/>
      <c r="F265" s="83"/>
      <c r="G265" s="83"/>
      <c r="H265" s="83"/>
      <c r="I265" s="83"/>
      <c r="J265" s="83"/>
      <c r="K265" s="83"/>
      <c r="L265" s="83"/>
      <c r="M265" s="83"/>
      <c r="N265" s="83"/>
      <c r="O265" s="83"/>
      <c r="P265" s="83"/>
    </row>
    <row r="266" spans="1:16" ht="35.25" customHeight="1">
      <c r="B266" s="65" t="s">
        <v>259</v>
      </c>
      <c r="C266" s="33" t="s">
        <v>270</v>
      </c>
      <c r="D266" s="60" t="s">
        <v>261</v>
      </c>
      <c r="E266" s="29">
        <v>12.22</v>
      </c>
      <c r="F266" s="29">
        <v>11.831000000000001</v>
      </c>
      <c r="G266" s="29">
        <v>20.02</v>
      </c>
      <c r="H266" s="29">
        <v>235.3</v>
      </c>
      <c r="I266" s="29">
        <v>4.1999999999999996E-2</v>
      </c>
      <c r="J266" s="29">
        <v>0.85699999999999998</v>
      </c>
      <c r="K266" s="29">
        <v>8.2000000000000003E-2</v>
      </c>
      <c r="L266" s="29">
        <v>2.9880000000000004</v>
      </c>
      <c r="M266" s="29">
        <v>99.765000000000001</v>
      </c>
      <c r="N266" s="29">
        <v>107.77</v>
      </c>
      <c r="O266" s="29">
        <v>29.61</v>
      </c>
      <c r="P266" s="29">
        <v>0.52100000000000002</v>
      </c>
    </row>
    <row r="267" spans="1:16" ht="15" customHeight="1">
      <c r="B267" s="65"/>
      <c r="C267" s="33" t="s">
        <v>136</v>
      </c>
      <c r="D267" s="60">
        <v>150</v>
      </c>
      <c r="E267" s="29">
        <v>1.4</v>
      </c>
      <c r="F267" s="29">
        <v>0.20000000000000004</v>
      </c>
      <c r="G267" s="29">
        <v>14.3</v>
      </c>
      <c r="H267" s="29">
        <v>64.599999999999994</v>
      </c>
      <c r="I267" s="29">
        <v>5.9999999999999991E-2</v>
      </c>
      <c r="J267" s="29">
        <v>15</v>
      </c>
      <c r="K267" s="29">
        <v>0</v>
      </c>
      <c r="L267" s="29">
        <v>1.7</v>
      </c>
      <c r="M267" s="29">
        <v>30</v>
      </c>
      <c r="N267" s="29">
        <v>51</v>
      </c>
      <c r="O267" s="29">
        <v>24</v>
      </c>
      <c r="P267" s="29">
        <v>0.89999999999999991</v>
      </c>
    </row>
    <row r="268" spans="1:16" ht="15" customHeight="1">
      <c r="B268" s="70" t="s">
        <v>232</v>
      </c>
      <c r="C268" s="33" t="s">
        <v>109</v>
      </c>
      <c r="D268" s="60">
        <v>10</v>
      </c>
      <c r="E268" s="29">
        <v>0.25</v>
      </c>
      <c r="F268" s="29">
        <v>5</v>
      </c>
      <c r="G268" s="29">
        <v>1.89</v>
      </c>
      <c r="H268" s="29">
        <v>53.56</v>
      </c>
      <c r="I268" s="29">
        <v>1E-3</v>
      </c>
      <c r="J268" s="29">
        <v>0</v>
      </c>
      <c r="K268" s="29">
        <v>4.0000000000000008E-2</v>
      </c>
      <c r="L268" s="29">
        <v>0.1</v>
      </c>
      <c r="M268" s="29">
        <v>2.4000000000000004</v>
      </c>
      <c r="N268" s="29">
        <v>3</v>
      </c>
      <c r="O268" s="29">
        <v>0</v>
      </c>
      <c r="P268" s="29">
        <v>2.0000000000000004E-2</v>
      </c>
    </row>
    <row r="269" spans="1:16" ht="15" customHeight="1">
      <c r="B269" s="70" t="s">
        <v>144</v>
      </c>
      <c r="C269" s="33" t="s">
        <v>23</v>
      </c>
      <c r="D269" s="60">
        <v>30</v>
      </c>
      <c r="E269" s="29">
        <v>2.4</v>
      </c>
      <c r="F269" s="29">
        <v>7.4999999999999997E-2</v>
      </c>
      <c r="G269" s="29">
        <v>15.899999999999999</v>
      </c>
      <c r="H269" s="29">
        <v>73.875</v>
      </c>
      <c r="I269" s="29">
        <v>0.06</v>
      </c>
      <c r="J269" s="29">
        <v>1.2</v>
      </c>
      <c r="K269" s="29">
        <v>0</v>
      </c>
      <c r="L269" s="29">
        <v>0</v>
      </c>
      <c r="M269" s="29">
        <v>11.4</v>
      </c>
      <c r="N269" s="29">
        <v>39</v>
      </c>
      <c r="O269" s="29">
        <v>7.8</v>
      </c>
      <c r="P269" s="29">
        <v>0.75</v>
      </c>
    </row>
    <row r="270" spans="1:16" ht="15" customHeight="1">
      <c r="B270" s="70" t="s">
        <v>167</v>
      </c>
      <c r="C270" s="33" t="s">
        <v>25</v>
      </c>
      <c r="D270" s="60">
        <v>200</v>
      </c>
      <c r="E270" s="29">
        <v>0.08</v>
      </c>
      <c r="F270" s="29">
        <v>0.02</v>
      </c>
      <c r="G270" s="29">
        <v>15</v>
      </c>
      <c r="H270" s="29">
        <v>60.5</v>
      </c>
      <c r="I270" s="29">
        <v>0</v>
      </c>
      <c r="J270" s="29">
        <v>0.04</v>
      </c>
      <c r="K270" s="29">
        <v>0</v>
      </c>
      <c r="L270" s="29">
        <v>0</v>
      </c>
      <c r="M270" s="29">
        <v>11.1</v>
      </c>
      <c r="N270" s="29">
        <v>2.8</v>
      </c>
      <c r="O270" s="29">
        <v>1.4</v>
      </c>
      <c r="P270" s="29">
        <v>0.28000000000000003</v>
      </c>
    </row>
    <row r="271" spans="1:16" ht="15" customHeight="1">
      <c r="B271" s="65"/>
      <c r="C271" s="33" t="s">
        <v>18</v>
      </c>
      <c r="D271" s="60">
        <v>520</v>
      </c>
      <c r="E271" s="29">
        <v>16.349999999999998</v>
      </c>
      <c r="F271" s="29">
        <v>17.125999999999998</v>
      </c>
      <c r="G271" s="29">
        <v>67.11</v>
      </c>
      <c r="H271" s="29">
        <v>487.83499999999998</v>
      </c>
      <c r="I271" s="29">
        <v>0.16299999999999998</v>
      </c>
      <c r="J271" s="29">
        <v>17.096999999999998</v>
      </c>
      <c r="K271" s="29">
        <v>0.12200000000000001</v>
      </c>
      <c r="L271" s="29">
        <v>4.7880000000000003</v>
      </c>
      <c r="M271" s="29">
        <v>154.66499999999999</v>
      </c>
      <c r="N271" s="29">
        <v>203.57</v>
      </c>
      <c r="O271" s="29">
        <v>62.809999999999995</v>
      </c>
      <c r="P271" s="29">
        <v>2.4710000000000001</v>
      </c>
    </row>
    <row r="272" spans="1:16" ht="15" customHeight="1">
      <c r="A272" s="27">
        <v>5</v>
      </c>
      <c r="B272" s="83" t="s">
        <v>19</v>
      </c>
      <c r="C272" s="83"/>
      <c r="D272" s="83"/>
      <c r="E272" s="83"/>
      <c r="F272" s="83"/>
      <c r="G272" s="83"/>
      <c r="H272" s="83"/>
      <c r="I272" s="83"/>
      <c r="J272" s="83"/>
      <c r="K272" s="83"/>
      <c r="L272" s="83"/>
      <c r="M272" s="83"/>
      <c r="N272" s="83"/>
      <c r="O272" s="83"/>
      <c r="P272" s="83"/>
    </row>
    <row r="273" spans="2:16" ht="36.75" customHeight="1">
      <c r="B273" s="65" t="s">
        <v>183</v>
      </c>
      <c r="C273" s="33" t="s">
        <v>299</v>
      </c>
      <c r="D273" s="60">
        <v>60</v>
      </c>
      <c r="E273" s="29">
        <v>2.448</v>
      </c>
      <c r="F273" s="29">
        <v>4.29</v>
      </c>
      <c r="G273" s="29">
        <v>10.907999999999999</v>
      </c>
      <c r="H273" s="29">
        <v>92.399999999999991</v>
      </c>
      <c r="I273" s="29">
        <v>0</v>
      </c>
      <c r="J273" s="29">
        <v>0.21</v>
      </c>
      <c r="K273" s="29">
        <v>0</v>
      </c>
      <c r="L273" s="29">
        <v>2.0579999999999998</v>
      </c>
      <c r="M273" s="29">
        <v>50.591999999999992</v>
      </c>
      <c r="N273" s="29">
        <v>46.332000000000001</v>
      </c>
      <c r="O273" s="29">
        <v>178.65</v>
      </c>
      <c r="P273" s="29">
        <v>2.34</v>
      </c>
    </row>
    <row r="274" spans="2:16" ht="15" customHeight="1">
      <c r="B274" s="65" t="s">
        <v>160</v>
      </c>
      <c r="C274" s="33" t="s">
        <v>182</v>
      </c>
      <c r="D274" s="60">
        <v>60</v>
      </c>
      <c r="E274" s="29">
        <v>0.54</v>
      </c>
      <c r="F274" s="29">
        <v>3.5999999999999996</v>
      </c>
      <c r="G274" s="29">
        <v>2.16</v>
      </c>
      <c r="H274" s="29">
        <v>43.199999999999996</v>
      </c>
      <c r="I274" s="29">
        <v>0</v>
      </c>
      <c r="J274" s="29">
        <v>4.919999999999999</v>
      </c>
      <c r="K274" s="29">
        <v>0</v>
      </c>
      <c r="L274" s="29">
        <v>0.18</v>
      </c>
      <c r="M274" s="29">
        <v>11.4</v>
      </c>
      <c r="N274" s="29">
        <v>20.34</v>
      </c>
      <c r="O274" s="29">
        <v>9.6</v>
      </c>
      <c r="P274" s="29">
        <v>0.42</v>
      </c>
    </row>
    <row r="275" spans="2:16" ht="15" customHeight="1">
      <c r="B275" s="65"/>
      <c r="C275" s="33" t="s">
        <v>135</v>
      </c>
      <c r="D275" s="60">
        <v>60</v>
      </c>
      <c r="E275" s="65">
        <v>1.494</v>
      </c>
      <c r="F275" s="65">
        <v>3.9449999999999998</v>
      </c>
      <c r="G275" s="65">
        <v>6.5339999999999998</v>
      </c>
      <c r="H275" s="65">
        <v>67.8</v>
      </c>
      <c r="I275" s="65">
        <v>0</v>
      </c>
      <c r="J275" s="65">
        <v>2.5649999999999995</v>
      </c>
      <c r="K275" s="65">
        <v>0</v>
      </c>
      <c r="L275" s="65">
        <v>1.119</v>
      </c>
      <c r="M275" s="65">
        <v>30.995999999999995</v>
      </c>
      <c r="N275" s="65">
        <v>33.335999999999999</v>
      </c>
      <c r="O275" s="65">
        <v>94.125</v>
      </c>
      <c r="P275" s="65">
        <v>1.38</v>
      </c>
    </row>
    <row r="276" spans="2:16" ht="39" customHeight="1">
      <c r="B276" s="65" t="s">
        <v>156</v>
      </c>
      <c r="C276" s="33" t="s">
        <v>196</v>
      </c>
      <c r="D276" s="60">
        <v>200</v>
      </c>
      <c r="E276" s="29">
        <v>1.6</v>
      </c>
      <c r="F276" s="29">
        <v>2.2000000000000002</v>
      </c>
      <c r="G276" s="29">
        <v>9.6</v>
      </c>
      <c r="H276" s="29">
        <v>64.599999999999994</v>
      </c>
      <c r="I276" s="29">
        <v>0</v>
      </c>
      <c r="J276" s="29">
        <v>0</v>
      </c>
      <c r="K276" s="29">
        <v>6.6</v>
      </c>
      <c r="L276" s="29">
        <v>1</v>
      </c>
      <c r="M276" s="29">
        <v>21.4</v>
      </c>
      <c r="N276" s="29">
        <v>44.8</v>
      </c>
      <c r="O276" s="29">
        <v>18.2</v>
      </c>
      <c r="P276" s="29">
        <v>0.8</v>
      </c>
    </row>
    <row r="277" spans="2:16" ht="23.25" customHeight="1">
      <c r="B277" s="65" t="s">
        <v>295</v>
      </c>
      <c r="C277" s="33" t="s">
        <v>260</v>
      </c>
      <c r="D277" s="60">
        <v>90</v>
      </c>
      <c r="E277" s="29">
        <v>11.835000000000001</v>
      </c>
      <c r="F277" s="29">
        <v>14.561999999999999</v>
      </c>
      <c r="G277" s="29">
        <v>3.8429999999999995</v>
      </c>
      <c r="H277" s="29">
        <v>193.77</v>
      </c>
      <c r="I277" s="29">
        <v>9.0000000000000011E-2</v>
      </c>
      <c r="J277" s="29">
        <v>9.0000000000000011E-2</v>
      </c>
      <c r="K277" s="29">
        <v>0.36000000000000004</v>
      </c>
      <c r="L277" s="29">
        <v>1.8900000000000001</v>
      </c>
      <c r="M277" s="29">
        <v>21.96</v>
      </c>
      <c r="N277" s="29">
        <v>17.009999999999998</v>
      </c>
      <c r="O277" s="29">
        <v>147.06</v>
      </c>
      <c r="P277" s="29">
        <v>1.8</v>
      </c>
    </row>
    <row r="278" spans="2:16" ht="36" customHeight="1">
      <c r="B278" s="65" t="s">
        <v>130</v>
      </c>
      <c r="C278" s="33" t="s">
        <v>180</v>
      </c>
      <c r="D278" s="60">
        <v>150</v>
      </c>
      <c r="E278" s="29">
        <v>4.4550000000000001</v>
      </c>
      <c r="F278" s="29">
        <v>4.0500000000000007</v>
      </c>
      <c r="G278" s="29">
        <v>38.519999999999996</v>
      </c>
      <c r="H278" s="29">
        <v>208.35000000000002</v>
      </c>
      <c r="I278" s="29">
        <v>0.24</v>
      </c>
      <c r="J278" s="29">
        <v>0</v>
      </c>
      <c r="K278" s="29">
        <v>1.4999999999999999E-2</v>
      </c>
      <c r="L278" s="29">
        <v>0.60000000000000009</v>
      </c>
      <c r="M278" s="29">
        <v>15.39</v>
      </c>
      <c r="N278" s="29">
        <v>203.32500000000002</v>
      </c>
      <c r="O278" s="29">
        <v>135.47999999999999</v>
      </c>
      <c r="P278" s="29">
        <v>4.6500000000000004</v>
      </c>
    </row>
    <row r="279" spans="2:16" ht="24" customHeight="1">
      <c r="B279" s="65" t="s">
        <v>138</v>
      </c>
      <c r="C279" s="33" t="s">
        <v>50</v>
      </c>
      <c r="D279" s="60">
        <v>200</v>
      </c>
      <c r="E279" s="29">
        <v>0.66</v>
      </c>
      <c r="F279" s="29">
        <v>0.1</v>
      </c>
      <c r="G279" s="29">
        <v>28.02</v>
      </c>
      <c r="H279" s="29">
        <v>115.62</v>
      </c>
      <c r="I279" s="29">
        <v>0.02</v>
      </c>
      <c r="J279" s="29">
        <v>0.68</v>
      </c>
      <c r="K279" s="29">
        <v>0</v>
      </c>
      <c r="L279" s="29">
        <v>0.5</v>
      </c>
      <c r="M279" s="29">
        <v>32.36</v>
      </c>
      <c r="N279" s="29">
        <v>23.44</v>
      </c>
      <c r="O279" s="29">
        <v>17.46</v>
      </c>
      <c r="P279" s="29">
        <v>0.68799999999999994</v>
      </c>
    </row>
    <row r="280" spans="2:16" ht="18" customHeight="1">
      <c r="B280" s="65" t="s">
        <v>142</v>
      </c>
      <c r="C280" s="33" t="s">
        <v>20</v>
      </c>
      <c r="D280" s="60">
        <v>30</v>
      </c>
      <c r="E280" s="29">
        <v>2.3009999999999997</v>
      </c>
      <c r="F280" s="29">
        <v>0.20100000000000001</v>
      </c>
      <c r="G280" s="29">
        <v>14.798999999999999</v>
      </c>
      <c r="H280" s="29">
        <v>70.209000000000003</v>
      </c>
      <c r="I280" s="29">
        <v>0</v>
      </c>
      <c r="J280" s="29">
        <v>0</v>
      </c>
      <c r="K280" s="29">
        <v>0</v>
      </c>
      <c r="L280" s="29">
        <v>0.3</v>
      </c>
      <c r="M280" s="29">
        <v>6</v>
      </c>
      <c r="N280" s="29">
        <v>19.5</v>
      </c>
      <c r="O280" s="29">
        <v>4.2</v>
      </c>
      <c r="P280" s="29">
        <v>0.3</v>
      </c>
    </row>
    <row r="281" spans="2:16" ht="18" customHeight="1">
      <c r="B281" s="65" t="s">
        <v>145</v>
      </c>
      <c r="C281" s="33" t="s">
        <v>21</v>
      </c>
      <c r="D281" s="60">
        <v>40</v>
      </c>
      <c r="E281" s="29">
        <v>2.6</v>
      </c>
      <c r="F281" s="29">
        <v>0.5</v>
      </c>
      <c r="G281" s="29">
        <v>15.8</v>
      </c>
      <c r="H281" s="29">
        <v>78.100000000000009</v>
      </c>
      <c r="I281" s="29">
        <v>0.1</v>
      </c>
      <c r="J281" s="29">
        <v>0</v>
      </c>
      <c r="K281" s="29">
        <v>0</v>
      </c>
      <c r="L281" s="29">
        <v>0.60000000000000009</v>
      </c>
      <c r="M281" s="29">
        <v>11.600000000000001</v>
      </c>
      <c r="N281" s="29">
        <v>60</v>
      </c>
      <c r="O281" s="29">
        <v>18.8</v>
      </c>
      <c r="P281" s="29">
        <v>1.6</v>
      </c>
    </row>
    <row r="282" spans="2:16" ht="18.75" customHeight="1">
      <c r="B282" s="66"/>
      <c r="C282" s="33" t="s">
        <v>18</v>
      </c>
      <c r="D282" s="63">
        <v>770</v>
      </c>
      <c r="E282" s="65">
        <v>24.945</v>
      </c>
      <c r="F282" s="65">
        <v>25.558000000000003</v>
      </c>
      <c r="G282" s="65">
        <v>117.116</v>
      </c>
      <c r="H282" s="65">
        <v>798.44899999999996</v>
      </c>
      <c r="I282" s="65">
        <v>0.45000000000000007</v>
      </c>
      <c r="J282" s="65">
        <v>3.3349999999999995</v>
      </c>
      <c r="K282" s="65">
        <v>6.9749999999999996</v>
      </c>
      <c r="L282" s="65">
        <v>6.0090000000000003</v>
      </c>
      <c r="M282" s="65">
        <v>139.70599999999999</v>
      </c>
      <c r="N282" s="65">
        <v>401.411</v>
      </c>
      <c r="O282" s="65">
        <v>435.32499999999999</v>
      </c>
      <c r="P282" s="65">
        <v>11.218</v>
      </c>
    </row>
    <row r="283" spans="2:16" ht="18.75" customHeight="1">
      <c r="B283" s="80" t="s">
        <v>187</v>
      </c>
      <c r="C283" s="81"/>
      <c r="D283" s="81"/>
      <c r="E283" s="81"/>
      <c r="F283" s="81"/>
      <c r="G283" s="81"/>
      <c r="H283" s="81"/>
      <c r="I283" s="81"/>
      <c r="J283" s="81"/>
      <c r="K283" s="81"/>
      <c r="L283" s="81"/>
      <c r="M283" s="81"/>
      <c r="N283" s="81"/>
      <c r="O283" s="81"/>
      <c r="P283" s="82"/>
    </row>
    <row r="284" spans="2:16" ht="21" customHeight="1">
      <c r="B284" s="65" t="s">
        <v>197</v>
      </c>
      <c r="C284" s="33" t="s">
        <v>244</v>
      </c>
      <c r="D284" s="60" t="s">
        <v>261</v>
      </c>
      <c r="E284" s="29">
        <v>7.3760000000000003</v>
      </c>
      <c r="F284" s="29">
        <v>12.321</v>
      </c>
      <c r="G284" s="29">
        <v>35.116</v>
      </c>
      <c r="H284" s="29">
        <v>282.03300000000002</v>
      </c>
      <c r="I284" s="29">
        <v>0.16200000000000001</v>
      </c>
      <c r="J284" s="29">
        <v>8.6999999999999994E-2</v>
      </c>
      <c r="K284" s="29">
        <v>6.2000000000000006E-2</v>
      </c>
      <c r="L284" s="29">
        <v>2.5379999999999998</v>
      </c>
      <c r="M284" s="29">
        <v>47.825000000000003</v>
      </c>
      <c r="N284" s="29">
        <v>35.520000000000003</v>
      </c>
      <c r="O284" s="29">
        <v>143.38999999999999</v>
      </c>
      <c r="P284" s="29">
        <v>1.3809999999999998</v>
      </c>
    </row>
    <row r="285" spans="2:16" ht="21" customHeight="1">
      <c r="B285" s="65" t="s">
        <v>207</v>
      </c>
      <c r="C285" s="33" t="s">
        <v>206</v>
      </c>
      <c r="D285" s="60">
        <v>200</v>
      </c>
      <c r="E285" s="29">
        <v>0.14000000000000001</v>
      </c>
      <c r="F285" s="29">
        <v>0.02</v>
      </c>
      <c r="G285" s="29">
        <v>24.94</v>
      </c>
      <c r="H285" s="29">
        <v>98.88</v>
      </c>
      <c r="I285" s="29">
        <v>0.01</v>
      </c>
      <c r="J285" s="29">
        <v>2.1800000000000002</v>
      </c>
      <c r="K285" s="29">
        <v>0</v>
      </c>
      <c r="L285" s="29">
        <v>2.8</v>
      </c>
      <c r="M285" s="29">
        <v>6.9</v>
      </c>
      <c r="N285" s="29">
        <v>3.26</v>
      </c>
      <c r="O285" s="29">
        <v>1.82</v>
      </c>
      <c r="P285" s="29">
        <v>0.16</v>
      </c>
    </row>
    <row r="286" spans="2:16" ht="21" customHeight="1">
      <c r="B286" s="61"/>
      <c r="C286" s="33" t="s">
        <v>278</v>
      </c>
      <c r="D286" s="60">
        <v>330</v>
      </c>
      <c r="E286" s="65">
        <v>7.516</v>
      </c>
      <c r="F286" s="65">
        <v>12.340999999999999</v>
      </c>
      <c r="G286" s="65">
        <v>60.055999999999997</v>
      </c>
      <c r="H286" s="65">
        <v>380.91300000000001</v>
      </c>
      <c r="I286" s="65">
        <v>0.17200000000000001</v>
      </c>
      <c r="J286" s="65">
        <v>2.2670000000000003</v>
      </c>
      <c r="K286" s="65">
        <v>6.2000000000000006E-2</v>
      </c>
      <c r="L286" s="65">
        <v>5.3379999999999992</v>
      </c>
      <c r="M286" s="65">
        <v>54.725000000000001</v>
      </c>
      <c r="N286" s="65">
        <v>38.78</v>
      </c>
      <c r="O286" s="65">
        <v>145.20999999999998</v>
      </c>
      <c r="P286" s="65">
        <v>1.5409999999999997</v>
      </c>
    </row>
    <row r="287" spans="2:16">
      <c r="B287" s="61"/>
      <c r="C287" s="33" t="s">
        <v>32</v>
      </c>
      <c r="D287" s="60">
        <v>1620</v>
      </c>
      <c r="E287" s="65">
        <v>48.810999999999993</v>
      </c>
      <c r="F287" s="65">
        <v>55.024999999999999</v>
      </c>
      <c r="G287" s="65">
        <v>244.28199999999998</v>
      </c>
      <c r="H287" s="65">
        <v>1667.1970000000001</v>
      </c>
      <c r="I287" s="65">
        <v>0.78500000000000014</v>
      </c>
      <c r="J287" s="65">
        <v>22.698999999999998</v>
      </c>
      <c r="K287" s="65">
        <v>7.1589999999999998</v>
      </c>
      <c r="L287" s="65">
        <v>16.134999999999998</v>
      </c>
      <c r="M287" s="65">
        <v>349.096</v>
      </c>
      <c r="N287" s="65">
        <v>643.76099999999997</v>
      </c>
      <c r="O287" s="65">
        <v>643.34499999999991</v>
      </c>
      <c r="P287" s="65">
        <v>15.23</v>
      </c>
    </row>
    <row r="288" spans="2:16">
      <c r="B288" s="75"/>
      <c r="C288" s="74"/>
      <c r="D288" s="71"/>
      <c r="E288" s="72"/>
      <c r="F288" s="72"/>
      <c r="G288" s="72"/>
      <c r="H288" s="72"/>
      <c r="I288" s="72"/>
      <c r="J288" s="72"/>
      <c r="K288" s="72"/>
      <c r="L288" s="72"/>
      <c r="M288" s="72"/>
      <c r="N288" s="72"/>
      <c r="O288" s="72"/>
      <c r="P288" s="72"/>
    </row>
    <row r="289" spans="2:16" ht="18" customHeight="1">
      <c r="B289" s="87" t="s">
        <v>307</v>
      </c>
      <c r="C289" s="87"/>
      <c r="D289" s="71"/>
      <c r="E289" s="72"/>
      <c r="F289" s="72"/>
      <c r="G289" s="72"/>
      <c r="H289" s="72"/>
      <c r="I289" s="72"/>
      <c r="J289" s="72"/>
      <c r="K289" s="72"/>
      <c r="L289" s="72"/>
      <c r="M289" s="72"/>
      <c r="N289" s="72"/>
      <c r="O289" s="72"/>
      <c r="P289" s="72"/>
    </row>
    <row r="290" spans="2:16">
      <c r="B290" s="35"/>
      <c r="C290" s="35"/>
      <c r="D290" s="56"/>
      <c r="E290" s="30"/>
      <c r="F290" s="30"/>
      <c r="G290" s="30"/>
      <c r="H290" s="30"/>
      <c r="I290" s="30"/>
      <c r="J290" s="30"/>
      <c r="K290" s="30"/>
      <c r="L290" s="30"/>
      <c r="M290" s="30"/>
      <c r="N290" s="30"/>
      <c r="O290" s="30"/>
      <c r="P290" s="30"/>
    </row>
    <row r="291" spans="2:16">
      <c r="B291" s="59" t="s">
        <v>263</v>
      </c>
      <c r="C291" s="34"/>
      <c r="D291" s="56"/>
      <c r="E291" s="30"/>
      <c r="F291" s="30"/>
      <c r="G291" s="30"/>
      <c r="H291" s="30"/>
      <c r="I291" s="30"/>
      <c r="J291" s="30"/>
      <c r="K291" s="30"/>
      <c r="L291" s="30"/>
      <c r="M291" s="30"/>
      <c r="N291" s="30"/>
      <c r="O291" s="30"/>
      <c r="P291" s="30"/>
    </row>
    <row r="292" spans="2:16">
      <c r="B292" s="59" t="s">
        <v>248</v>
      </c>
      <c r="C292" s="34"/>
      <c r="D292" s="56"/>
      <c r="E292" s="30"/>
      <c r="F292" s="30"/>
      <c r="G292" s="30"/>
      <c r="H292" s="30"/>
      <c r="I292" s="30"/>
      <c r="J292" s="30"/>
      <c r="K292" s="30"/>
      <c r="L292" s="30"/>
      <c r="M292" s="30"/>
      <c r="N292" s="30"/>
      <c r="O292" s="30"/>
      <c r="P292" s="30"/>
    </row>
    <row r="293" spans="2:16">
      <c r="B293" s="59" t="s">
        <v>102</v>
      </c>
      <c r="C293" s="34"/>
      <c r="D293" s="56"/>
      <c r="E293" s="30"/>
      <c r="F293" s="30"/>
      <c r="G293" s="30"/>
      <c r="H293" s="30"/>
      <c r="I293" s="30"/>
      <c r="J293" s="30"/>
      <c r="K293" s="30"/>
      <c r="L293" s="30"/>
      <c r="M293" s="30"/>
      <c r="N293" s="30"/>
      <c r="O293" s="30"/>
      <c r="P293" s="30"/>
    </row>
    <row r="294" spans="2:16">
      <c r="B294" s="85" t="s">
        <v>0</v>
      </c>
      <c r="C294" s="85" t="s">
        <v>1</v>
      </c>
      <c r="D294" s="84" t="s">
        <v>2</v>
      </c>
      <c r="E294" s="83" t="s">
        <v>3</v>
      </c>
      <c r="F294" s="83"/>
      <c r="G294" s="83"/>
      <c r="H294" s="83" t="s">
        <v>4</v>
      </c>
      <c r="I294" s="83" t="s">
        <v>5</v>
      </c>
      <c r="J294" s="83"/>
      <c r="K294" s="83"/>
      <c r="L294" s="83"/>
      <c r="M294" s="83" t="s">
        <v>6</v>
      </c>
      <c r="N294" s="83"/>
      <c r="O294" s="83"/>
      <c r="P294" s="83"/>
    </row>
    <row r="295" spans="2:16" ht="38.25" customHeight="1">
      <c r="B295" s="85"/>
      <c r="C295" s="85"/>
      <c r="D295" s="84"/>
      <c r="E295" s="65" t="s">
        <v>7</v>
      </c>
      <c r="F295" s="65" t="s">
        <v>8</v>
      </c>
      <c r="G295" s="65" t="s">
        <v>9</v>
      </c>
      <c r="H295" s="83"/>
      <c r="I295" s="65" t="s">
        <v>103</v>
      </c>
      <c r="J295" s="65" t="s">
        <v>10</v>
      </c>
      <c r="K295" s="65" t="s">
        <v>11</v>
      </c>
      <c r="L295" s="65" t="s">
        <v>12</v>
      </c>
      <c r="M295" s="65" t="s">
        <v>13</v>
      </c>
      <c r="N295" s="65" t="s">
        <v>14</v>
      </c>
      <c r="O295" s="65" t="s">
        <v>15</v>
      </c>
      <c r="P295" s="65" t="s">
        <v>16</v>
      </c>
    </row>
    <row r="296" spans="2:16">
      <c r="B296" s="83" t="s">
        <v>17</v>
      </c>
      <c r="C296" s="83"/>
      <c r="D296" s="83"/>
      <c r="E296" s="83"/>
      <c r="F296" s="83"/>
      <c r="G296" s="83"/>
      <c r="H296" s="83"/>
      <c r="I296" s="83"/>
      <c r="J296" s="83"/>
      <c r="K296" s="83"/>
      <c r="L296" s="83"/>
      <c r="M296" s="83"/>
      <c r="N296" s="83"/>
      <c r="O296" s="83"/>
      <c r="P296" s="83"/>
    </row>
    <row r="297" spans="2:16">
      <c r="B297" s="65" t="s">
        <v>296</v>
      </c>
      <c r="C297" s="33" t="s">
        <v>264</v>
      </c>
      <c r="D297" s="60">
        <v>90</v>
      </c>
      <c r="E297" s="29">
        <v>10.89</v>
      </c>
      <c r="F297" s="29">
        <v>12.06</v>
      </c>
      <c r="G297" s="29">
        <v>4.7699999999999996</v>
      </c>
      <c r="H297" s="29">
        <v>171.9</v>
      </c>
      <c r="I297" s="29">
        <v>2.79</v>
      </c>
      <c r="J297" s="29">
        <v>0.18000000000000002</v>
      </c>
      <c r="K297" s="29">
        <v>2.16</v>
      </c>
      <c r="L297" s="29">
        <v>0.45</v>
      </c>
      <c r="M297" s="29">
        <v>25.2</v>
      </c>
      <c r="N297" s="29">
        <v>155.61000000000001</v>
      </c>
      <c r="O297" s="29">
        <v>23.400000000000002</v>
      </c>
      <c r="P297" s="29">
        <v>1.1700000000000002</v>
      </c>
    </row>
    <row r="298" spans="2:16" ht="36.75" customHeight="1">
      <c r="B298" s="65" t="s">
        <v>130</v>
      </c>
      <c r="C298" s="33" t="s">
        <v>179</v>
      </c>
      <c r="D298" s="60">
        <v>150</v>
      </c>
      <c r="E298" s="29">
        <v>3.5999999999999996</v>
      </c>
      <c r="F298" s="29">
        <v>4.0200000000000005</v>
      </c>
      <c r="G298" s="29">
        <v>31.47</v>
      </c>
      <c r="H298" s="29">
        <v>176.46</v>
      </c>
      <c r="I298" s="29">
        <v>0.03</v>
      </c>
      <c r="J298" s="29">
        <v>0</v>
      </c>
      <c r="K298" s="29">
        <v>19.350000000000001</v>
      </c>
      <c r="L298" s="29">
        <v>0.255</v>
      </c>
      <c r="M298" s="29">
        <v>5.91</v>
      </c>
      <c r="N298" s="29">
        <v>77.804999999999993</v>
      </c>
      <c r="O298" s="29">
        <v>25.454999999999998</v>
      </c>
      <c r="P298" s="29">
        <v>0.52499999999999991</v>
      </c>
    </row>
    <row r="299" spans="2:16">
      <c r="B299" s="65" t="s">
        <v>142</v>
      </c>
      <c r="C299" s="33" t="s">
        <v>20</v>
      </c>
      <c r="D299" s="60">
        <v>20</v>
      </c>
      <c r="E299" s="29">
        <v>1.534</v>
      </c>
      <c r="F299" s="29">
        <v>0.13400000000000001</v>
      </c>
      <c r="G299" s="29">
        <v>9.8659999999999997</v>
      </c>
      <c r="H299" s="29">
        <v>46.806000000000004</v>
      </c>
      <c r="I299" s="29">
        <v>0</v>
      </c>
      <c r="J299" s="29">
        <v>0</v>
      </c>
      <c r="K299" s="29">
        <v>0</v>
      </c>
      <c r="L299" s="29">
        <v>0.2</v>
      </c>
      <c r="M299" s="29">
        <v>4</v>
      </c>
      <c r="N299" s="29">
        <v>13</v>
      </c>
      <c r="O299" s="29">
        <v>2.8000000000000003</v>
      </c>
      <c r="P299" s="29">
        <v>0.2</v>
      </c>
    </row>
    <row r="300" spans="2:16">
      <c r="B300" s="65" t="s">
        <v>197</v>
      </c>
      <c r="C300" s="33" t="s">
        <v>201</v>
      </c>
      <c r="D300" s="60" t="s">
        <v>265</v>
      </c>
      <c r="E300" s="29">
        <v>3.25</v>
      </c>
      <c r="F300" s="29">
        <v>3.3</v>
      </c>
      <c r="G300" s="29">
        <v>15.8</v>
      </c>
      <c r="H300" s="29">
        <v>106.5</v>
      </c>
      <c r="I300" s="29">
        <v>0.01</v>
      </c>
      <c r="J300" s="29">
        <v>7.4999999999999997E-2</v>
      </c>
      <c r="K300" s="29">
        <v>0</v>
      </c>
      <c r="L300" s="29">
        <v>1.2</v>
      </c>
      <c r="M300" s="29">
        <v>11.5</v>
      </c>
      <c r="N300" s="29">
        <v>62.5</v>
      </c>
      <c r="O300" s="29">
        <v>16.5</v>
      </c>
      <c r="P300" s="29">
        <v>0.65</v>
      </c>
    </row>
    <row r="301" spans="2:16">
      <c r="B301" s="65" t="s">
        <v>143</v>
      </c>
      <c r="C301" s="33" t="s">
        <v>155</v>
      </c>
      <c r="D301" s="60" t="s">
        <v>256</v>
      </c>
      <c r="E301" s="29">
        <v>0.14000000000000001</v>
      </c>
      <c r="F301" s="29">
        <v>0.02</v>
      </c>
      <c r="G301" s="29">
        <v>15.2</v>
      </c>
      <c r="H301" s="29">
        <v>61.54</v>
      </c>
      <c r="I301" s="29">
        <v>0</v>
      </c>
      <c r="J301" s="29">
        <v>0</v>
      </c>
      <c r="K301" s="29">
        <v>2.84</v>
      </c>
      <c r="L301" s="29">
        <v>0.02</v>
      </c>
      <c r="M301" s="29">
        <v>14.2</v>
      </c>
      <c r="N301" s="29">
        <v>2.4</v>
      </c>
      <c r="O301" s="29">
        <v>4.4000000000000004</v>
      </c>
      <c r="P301" s="29">
        <v>0.36</v>
      </c>
    </row>
    <row r="302" spans="2:16">
      <c r="B302" s="65"/>
      <c r="C302" s="33" t="s">
        <v>18</v>
      </c>
      <c r="D302" s="60">
        <v>517</v>
      </c>
      <c r="E302" s="29">
        <v>19.414000000000001</v>
      </c>
      <c r="F302" s="29">
        <v>19.534000000000002</v>
      </c>
      <c r="G302" s="29">
        <v>77.105999999999995</v>
      </c>
      <c r="H302" s="29">
        <v>563.20600000000002</v>
      </c>
      <c r="I302" s="29">
        <v>2.8299999999999996</v>
      </c>
      <c r="J302" s="29">
        <v>0.255</v>
      </c>
      <c r="K302" s="29">
        <v>24.35</v>
      </c>
      <c r="L302" s="29">
        <v>2.125</v>
      </c>
      <c r="M302" s="29">
        <v>60.81</v>
      </c>
      <c r="N302" s="29">
        <v>311.315</v>
      </c>
      <c r="O302" s="29">
        <v>72.555000000000007</v>
      </c>
      <c r="P302" s="29">
        <v>2.9049999999999998</v>
      </c>
    </row>
    <row r="303" spans="2:16">
      <c r="B303" s="83" t="s">
        <v>19</v>
      </c>
      <c r="C303" s="83"/>
      <c r="D303" s="83"/>
      <c r="E303" s="83"/>
      <c r="F303" s="83"/>
      <c r="G303" s="83"/>
      <c r="H303" s="83"/>
      <c r="I303" s="83"/>
      <c r="J303" s="83"/>
      <c r="K303" s="83"/>
      <c r="L303" s="83"/>
      <c r="M303" s="83"/>
      <c r="N303" s="83"/>
      <c r="O303" s="83"/>
      <c r="P303" s="83"/>
    </row>
    <row r="304" spans="2:16" ht="37.5">
      <c r="B304" s="65" t="s">
        <v>170</v>
      </c>
      <c r="C304" s="33" t="s">
        <v>303</v>
      </c>
      <c r="D304" s="60">
        <v>60</v>
      </c>
      <c r="E304" s="29">
        <v>0.51600000000000001</v>
      </c>
      <c r="F304" s="29">
        <v>3.0660000000000003</v>
      </c>
      <c r="G304" s="29">
        <v>1.5659999999999998</v>
      </c>
      <c r="H304" s="29">
        <v>35.921999999999997</v>
      </c>
      <c r="I304" s="29">
        <v>1.2E-2</v>
      </c>
      <c r="J304" s="29">
        <v>3.3299999999999996</v>
      </c>
      <c r="K304" s="29">
        <v>0</v>
      </c>
      <c r="L304" s="29">
        <v>1.3859999999999999</v>
      </c>
      <c r="M304" s="29">
        <v>13.968</v>
      </c>
      <c r="N304" s="29">
        <v>16.943999999999999</v>
      </c>
      <c r="O304" s="29">
        <v>8.0640000000000001</v>
      </c>
      <c r="P304" s="29">
        <v>0.36599999999999999</v>
      </c>
    </row>
    <row r="305" spans="2:16">
      <c r="B305" s="65" t="s">
        <v>148</v>
      </c>
      <c r="C305" s="33" t="s">
        <v>108</v>
      </c>
      <c r="D305" s="60">
        <v>60</v>
      </c>
      <c r="E305" s="29">
        <v>0.48</v>
      </c>
      <c r="F305" s="29">
        <v>0.06</v>
      </c>
      <c r="G305" s="29">
        <v>1.5</v>
      </c>
      <c r="H305" s="29">
        <v>8.4600000000000009</v>
      </c>
      <c r="I305" s="29">
        <v>0</v>
      </c>
      <c r="J305" s="29">
        <v>6</v>
      </c>
      <c r="K305" s="29">
        <v>0</v>
      </c>
      <c r="L305" s="29">
        <v>0</v>
      </c>
      <c r="M305" s="29">
        <v>13.98</v>
      </c>
      <c r="N305" s="29">
        <v>24.96</v>
      </c>
      <c r="O305" s="29">
        <v>8.4</v>
      </c>
      <c r="P305" s="29">
        <v>0.36</v>
      </c>
    </row>
    <row r="306" spans="2:16">
      <c r="B306" s="65"/>
      <c r="C306" s="33" t="s">
        <v>135</v>
      </c>
      <c r="D306" s="60">
        <v>60</v>
      </c>
      <c r="E306" s="65">
        <v>0.498</v>
      </c>
      <c r="F306" s="65">
        <v>1.5629999999999999</v>
      </c>
      <c r="G306" s="65">
        <v>1.5329999999999997</v>
      </c>
      <c r="H306" s="65">
        <v>22.190999999999999</v>
      </c>
      <c r="I306" s="65">
        <v>6.0000000000000001E-3</v>
      </c>
      <c r="J306" s="65">
        <v>4.665</v>
      </c>
      <c r="K306" s="65">
        <v>0</v>
      </c>
      <c r="L306" s="65">
        <v>0.69299999999999995</v>
      </c>
      <c r="M306" s="65">
        <v>13.973999999999998</v>
      </c>
      <c r="N306" s="65">
        <v>20.952000000000002</v>
      </c>
      <c r="O306" s="65">
        <v>8.2319999999999993</v>
      </c>
      <c r="P306" s="65">
        <v>0.36299999999999999</v>
      </c>
    </row>
    <row r="307" spans="2:16">
      <c r="B307" s="65" t="s">
        <v>149</v>
      </c>
      <c r="C307" s="33" t="s">
        <v>175</v>
      </c>
      <c r="D307" s="60" t="s">
        <v>250</v>
      </c>
      <c r="E307" s="29">
        <v>1.66</v>
      </c>
      <c r="F307" s="29">
        <v>8.209090909090909</v>
      </c>
      <c r="G307" s="29">
        <v>12.523636363636365</v>
      </c>
      <c r="H307" s="29">
        <v>130.96363636363634</v>
      </c>
      <c r="I307" s="29">
        <v>5.7272727272727267E-3</v>
      </c>
      <c r="J307" s="29">
        <v>0.26727272727272733</v>
      </c>
      <c r="K307" s="29">
        <v>26.918181818181814</v>
      </c>
      <c r="L307" s="29">
        <v>1.9472727272727273</v>
      </c>
      <c r="M307" s="29">
        <v>26.803636363636361</v>
      </c>
      <c r="N307" s="29">
        <v>27.490909090909092</v>
      </c>
      <c r="O307" s="29">
        <v>39.327272727272721</v>
      </c>
      <c r="P307" s="29">
        <v>1.1836363636363636</v>
      </c>
    </row>
    <row r="308" spans="2:16" ht="37.5">
      <c r="B308" s="65" t="s">
        <v>185</v>
      </c>
      <c r="C308" s="33" t="s">
        <v>186</v>
      </c>
      <c r="D308" s="60" t="s">
        <v>258</v>
      </c>
      <c r="E308" s="29">
        <v>13.56</v>
      </c>
      <c r="F308" s="29">
        <v>12.9</v>
      </c>
      <c r="G308" s="29">
        <v>3.5999999999999996</v>
      </c>
      <c r="H308" s="29">
        <v>184.73999999999998</v>
      </c>
      <c r="I308" s="29">
        <v>0</v>
      </c>
      <c r="J308" s="29">
        <v>0.12</v>
      </c>
      <c r="K308" s="29">
        <v>1.32</v>
      </c>
      <c r="L308" s="29">
        <v>2.2799999999999998</v>
      </c>
      <c r="M308" s="29">
        <v>57.599999999999994</v>
      </c>
      <c r="N308" s="29">
        <v>68.52</v>
      </c>
      <c r="O308" s="29">
        <v>269.88</v>
      </c>
      <c r="P308" s="29">
        <v>1.2</v>
      </c>
    </row>
    <row r="309" spans="2:16">
      <c r="B309" s="65" t="s">
        <v>132</v>
      </c>
      <c r="C309" s="33" t="s">
        <v>46</v>
      </c>
      <c r="D309" s="60">
        <v>150</v>
      </c>
      <c r="E309" s="29">
        <v>3.06</v>
      </c>
      <c r="F309" s="29">
        <v>4.8000000000000007</v>
      </c>
      <c r="G309" s="29">
        <v>15.899999999999999</v>
      </c>
      <c r="H309" s="29">
        <v>119.03999999999999</v>
      </c>
      <c r="I309" s="29">
        <v>0.13500000000000001</v>
      </c>
      <c r="J309" s="29">
        <v>18.164999999999999</v>
      </c>
      <c r="K309" s="29">
        <v>0.03</v>
      </c>
      <c r="L309" s="29">
        <v>0.18</v>
      </c>
      <c r="M309" s="29">
        <v>36.974999999999994</v>
      </c>
      <c r="N309" s="29">
        <v>86.594999999999999</v>
      </c>
      <c r="O309" s="29">
        <v>27.75</v>
      </c>
      <c r="P309" s="29">
        <v>1.0050000000000001</v>
      </c>
    </row>
    <row r="310" spans="2:16">
      <c r="B310" s="65" t="s">
        <v>141</v>
      </c>
      <c r="C310" s="33" t="s">
        <v>49</v>
      </c>
      <c r="D310" s="60">
        <v>200</v>
      </c>
      <c r="E310" s="29">
        <v>0.28000000000000003</v>
      </c>
      <c r="F310" s="29">
        <v>0.1</v>
      </c>
      <c r="G310" s="29">
        <v>28.88</v>
      </c>
      <c r="H310" s="29">
        <v>117.54</v>
      </c>
      <c r="I310" s="29">
        <v>0</v>
      </c>
      <c r="J310" s="29">
        <v>19.3</v>
      </c>
      <c r="K310" s="29">
        <v>0</v>
      </c>
      <c r="L310" s="29">
        <v>0.16</v>
      </c>
      <c r="M310" s="29">
        <v>13.66</v>
      </c>
      <c r="N310" s="29">
        <v>7.38</v>
      </c>
      <c r="O310" s="29">
        <v>5.78</v>
      </c>
      <c r="P310" s="29">
        <v>0.46800000000000003</v>
      </c>
    </row>
    <row r="311" spans="2:16">
      <c r="B311" s="65" t="s">
        <v>142</v>
      </c>
      <c r="C311" s="33" t="s">
        <v>20</v>
      </c>
      <c r="D311" s="60">
        <v>30</v>
      </c>
      <c r="E311" s="29">
        <v>2.2999999999999998</v>
      </c>
      <c r="F311" s="29">
        <v>0.2</v>
      </c>
      <c r="G311" s="29">
        <v>14.8</v>
      </c>
      <c r="H311" s="29">
        <v>70.2</v>
      </c>
      <c r="I311" s="29">
        <v>0</v>
      </c>
      <c r="J311" s="29">
        <v>0</v>
      </c>
      <c r="K311" s="29">
        <v>0</v>
      </c>
      <c r="L311" s="29">
        <v>0.3</v>
      </c>
      <c r="M311" s="29">
        <v>6</v>
      </c>
      <c r="N311" s="29">
        <v>19.5</v>
      </c>
      <c r="O311" s="29">
        <v>4.2</v>
      </c>
      <c r="P311" s="29">
        <v>0.3</v>
      </c>
    </row>
    <row r="312" spans="2:16">
      <c r="B312" s="65" t="s">
        <v>145</v>
      </c>
      <c r="C312" s="33" t="s">
        <v>21</v>
      </c>
      <c r="D312" s="60">
        <v>40</v>
      </c>
      <c r="E312" s="29">
        <v>2.6</v>
      </c>
      <c r="F312" s="29">
        <v>0.5</v>
      </c>
      <c r="G312" s="29">
        <v>15.8</v>
      </c>
      <c r="H312" s="29">
        <v>78.100000000000009</v>
      </c>
      <c r="I312" s="29">
        <v>0.1</v>
      </c>
      <c r="J312" s="29">
        <v>0</v>
      </c>
      <c r="K312" s="29">
        <v>0</v>
      </c>
      <c r="L312" s="29">
        <v>0.60000000000000009</v>
      </c>
      <c r="M312" s="29">
        <v>11.6</v>
      </c>
      <c r="N312" s="29">
        <v>60</v>
      </c>
      <c r="O312" s="29">
        <v>18.8</v>
      </c>
      <c r="P312" s="29">
        <v>1.6</v>
      </c>
    </row>
    <row r="313" spans="2:16">
      <c r="B313" s="66"/>
      <c r="C313" s="33" t="s">
        <v>18</v>
      </c>
      <c r="D313" s="60">
        <v>810</v>
      </c>
      <c r="E313" s="67">
        <v>23.958000000000002</v>
      </c>
      <c r="F313" s="67">
        <v>28.272090909090913</v>
      </c>
      <c r="G313" s="67">
        <v>93.036636363636362</v>
      </c>
      <c r="H313" s="67">
        <v>722.77463636363632</v>
      </c>
      <c r="I313" s="67">
        <v>0.24672727272727274</v>
      </c>
      <c r="J313" s="67">
        <v>42.517272727272726</v>
      </c>
      <c r="K313" s="67">
        <v>28.268181818181816</v>
      </c>
      <c r="L313" s="67">
        <v>6.1602727272727265</v>
      </c>
      <c r="M313" s="67">
        <v>166.61263636363634</v>
      </c>
      <c r="N313" s="67">
        <v>290.4379090909091</v>
      </c>
      <c r="O313" s="67">
        <v>373.96927272727271</v>
      </c>
      <c r="P313" s="67">
        <v>6.1196363636363635</v>
      </c>
    </row>
    <row r="314" spans="2:16">
      <c r="B314" s="80" t="s">
        <v>187</v>
      </c>
      <c r="C314" s="81"/>
      <c r="D314" s="81"/>
      <c r="E314" s="81"/>
      <c r="F314" s="81"/>
      <c r="G314" s="81"/>
      <c r="H314" s="81"/>
      <c r="I314" s="81"/>
      <c r="J314" s="81"/>
      <c r="K314" s="81"/>
      <c r="L314" s="81"/>
      <c r="M314" s="81"/>
      <c r="N314" s="81"/>
      <c r="O314" s="81"/>
      <c r="P314" s="82"/>
    </row>
    <row r="315" spans="2:16">
      <c r="B315" s="65" t="s">
        <v>211</v>
      </c>
      <c r="C315" s="33" t="s">
        <v>212</v>
      </c>
      <c r="D315" s="60">
        <v>65</v>
      </c>
      <c r="E315" s="29">
        <v>5.0439999999999996</v>
      </c>
      <c r="F315" s="29">
        <v>3.0680000000000001</v>
      </c>
      <c r="G315" s="29">
        <v>33.994999999999997</v>
      </c>
      <c r="H315" s="29">
        <v>183.76800000000003</v>
      </c>
      <c r="I315" s="29">
        <v>9.1000000000000011E-2</v>
      </c>
      <c r="J315" s="29">
        <v>0</v>
      </c>
      <c r="K315" s="29">
        <v>1.95E-2</v>
      </c>
      <c r="L315" s="29">
        <v>0.89699999999999991</v>
      </c>
      <c r="M315" s="29">
        <v>14.3</v>
      </c>
      <c r="N315" s="29">
        <v>48.1</v>
      </c>
      <c r="O315" s="29">
        <v>18.850000000000001</v>
      </c>
      <c r="P315" s="29">
        <v>0.89699999999999991</v>
      </c>
    </row>
    <row r="316" spans="2:16">
      <c r="B316" s="65" t="s">
        <v>272</v>
      </c>
      <c r="C316" s="33" t="s">
        <v>271</v>
      </c>
      <c r="D316" s="60">
        <v>60</v>
      </c>
      <c r="E316" s="29">
        <v>0.72</v>
      </c>
      <c r="F316" s="29">
        <v>5.3999999999999999E-2</v>
      </c>
      <c r="G316" s="29">
        <v>6.96</v>
      </c>
      <c r="H316" s="29">
        <v>31.379999999999995</v>
      </c>
      <c r="I316" s="29">
        <v>0.03</v>
      </c>
      <c r="J316" s="29">
        <v>2.88</v>
      </c>
      <c r="K316" s="29">
        <v>0</v>
      </c>
      <c r="L316" s="29">
        <v>0.18</v>
      </c>
      <c r="M316" s="29">
        <v>15.6</v>
      </c>
      <c r="N316" s="29">
        <v>31.679999999999996</v>
      </c>
      <c r="O316" s="29">
        <v>21.84</v>
      </c>
      <c r="P316" s="29">
        <v>0.36</v>
      </c>
    </row>
    <row r="317" spans="2:16">
      <c r="B317" s="65" t="s">
        <v>184</v>
      </c>
      <c r="C317" s="33" t="s">
        <v>161</v>
      </c>
      <c r="D317" s="60">
        <v>200</v>
      </c>
      <c r="E317" s="29">
        <v>0.16</v>
      </c>
      <c r="F317" s="29">
        <v>0.16</v>
      </c>
      <c r="G317" s="29">
        <v>19.88</v>
      </c>
      <c r="H317" s="29">
        <v>81.599999999999994</v>
      </c>
      <c r="I317" s="29">
        <v>0</v>
      </c>
      <c r="J317" s="29">
        <v>0.02</v>
      </c>
      <c r="K317" s="29">
        <v>0.9</v>
      </c>
      <c r="L317" s="29">
        <v>0.08</v>
      </c>
      <c r="M317" s="29">
        <v>14.18</v>
      </c>
      <c r="N317" s="29">
        <v>5.14</v>
      </c>
      <c r="O317" s="29">
        <v>4.4000000000000004</v>
      </c>
      <c r="P317" s="29">
        <v>0.96</v>
      </c>
    </row>
    <row r="318" spans="2:16">
      <c r="B318" s="66"/>
      <c r="C318" s="33" t="s">
        <v>18</v>
      </c>
      <c r="D318" s="60">
        <v>325</v>
      </c>
      <c r="E318" s="65">
        <v>5.9239999999999995</v>
      </c>
      <c r="F318" s="65">
        <v>3.282</v>
      </c>
      <c r="G318" s="65">
        <v>60.834999999999994</v>
      </c>
      <c r="H318" s="65">
        <v>296.74800000000005</v>
      </c>
      <c r="I318" s="65">
        <v>0.12100000000000001</v>
      </c>
      <c r="J318" s="65">
        <v>2.9</v>
      </c>
      <c r="K318" s="65">
        <v>0.91949999999999998</v>
      </c>
      <c r="L318" s="65">
        <v>1.157</v>
      </c>
      <c r="M318" s="65">
        <v>44.08</v>
      </c>
      <c r="N318" s="65">
        <v>84.92</v>
      </c>
      <c r="O318" s="65">
        <v>45.089999999999996</v>
      </c>
      <c r="P318" s="65">
        <v>2.2169999999999996</v>
      </c>
    </row>
    <row r="319" spans="2:16">
      <c r="B319" s="61"/>
      <c r="C319" s="33" t="s">
        <v>33</v>
      </c>
      <c r="D319" s="60">
        <v>1652</v>
      </c>
      <c r="E319" s="65">
        <v>49.296000000000006</v>
      </c>
      <c r="F319" s="65">
        <v>51.088090909090916</v>
      </c>
      <c r="G319" s="65">
        <v>230.97763636363635</v>
      </c>
      <c r="H319" s="65">
        <v>1582.7286363636363</v>
      </c>
      <c r="I319" s="65">
        <v>3.1977272727272723</v>
      </c>
      <c r="J319" s="65">
        <v>45.672272727272727</v>
      </c>
      <c r="K319" s="65">
        <v>53.537681818181817</v>
      </c>
      <c r="L319" s="65">
        <v>9.4422727272727265</v>
      </c>
      <c r="M319" s="65">
        <v>271.50263636363633</v>
      </c>
      <c r="N319" s="65">
        <v>686.67290909090912</v>
      </c>
      <c r="O319" s="65">
        <v>491.61427272727269</v>
      </c>
      <c r="P319" s="65">
        <v>11.241636363636362</v>
      </c>
    </row>
    <row r="320" spans="2:16">
      <c r="B320" s="75"/>
      <c r="C320" s="74"/>
      <c r="D320" s="71"/>
      <c r="E320" s="72"/>
      <c r="F320" s="72"/>
      <c r="G320" s="72"/>
      <c r="H320" s="72"/>
      <c r="I320" s="72"/>
      <c r="J320" s="72"/>
      <c r="K320" s="72"/>
      <c r="L320" s="72"/>
      <c r="M320" s="72"/>
      <c r="N320" s="72"/>
      <c r="O320" s="72"/>
      <c r="P320" s="72"/>
    </row>
    <row r="321" spans="2:16" ht="18" customHeight="1">
      <c r="B321" s="87" t="s">
        <v>307</v>
      </c>
      <c r="C321" s="87"/>
      <c r="D321" s="56"/>
      <c r="E321" s="30"/>
      <c r="F321" s="30"/>
      <c r="G321" s="30"/>
      <c r="H321" s="30"/>
      <c r="I321" s="30"/>
      <c r="J321" s="30"/>
      <c r="K321" s="30"/>
      <c r="L321" s="30"/>
      <c r="M321" s="30"/>
      <c r="N321" s="30"/>
      <c r="O321" s="30"/>
      <c r="P321" s="30"/>
    </row>
    <row r="322" spans="2:16">
      <c r="B322" s="35"/>
      <c r="C322" s="35"/>
      <c r="D322" s="56"/>
      <c r="E322" s="30"/>
      <c r="F322" s="30"/>
      <c r="G322" s="30"/>
      <c r="H322" s="30"/>
      <c r="I322" s="30"/>
      <c r="J322" s="30"/>
      <c r="K322" s="30"/>
      <c r="L322" s="30"/>
      <c r="M322" s="30"/>
      <c r="N322" s="30"/>
      <c r="O322" s="30"/>
      <c r="P322" s="30"/>
    </row>
  </sheetData>
  <mergeCells count="110">
    <mergeCell ref="B321:C321"/>
    <mergeCell ref="B98:C98"/>
    <mergeCell ref="B129:C129"/>
    <mergeCell ref="B163:C163"/>
    <mergeCell ref="B193:C193"/>
    <mergeCell ref="B228:C228"/>
    <mergeCell ref="B314:P314"/>
    <mergeCell ref="B296:P296"/>
    <mergeCell ref="B303:P303"/>
    <mergeCell ref="B283:P283"/>
    <mergeCell ref="B272:P272"/>
    <mergeCell ref="B294:B295"/>
    <mergeCell ref="C294:C295"/>
    <mergeCell ref="D294:D295"/>
    <mergeCell ref="E294:G294"/>
    <mergeCell ref="H294:H295"/>
    <mergeCell ref="I294:L294"/>
    <mergeCell ref="M294:P294"/>
    <mergeCell ref="B289:C289"/>
    <mergeCell ref="B265:P265"/>
    <mergeCell ref="B263:B264"/>
    <mergeCell ref="C263:C264"/>
    <mergeCell ref="B235:P235"/>
    <mergeCell ref="B242:P242"/>
    <mergeCell ref="B252:P252"/>
    <mergeCell ref="D263:D264"/>
    <mergeCell ref="E263:G263"/>
    <mergeCell ref="H263:H264"/>
    <mergeCell ref="I263:L263"/>
    <mergeCell ref="M263:P263"/>
    <mergeCell ref="B258:C258"/>
    <mergeCell ref="B200:P200"/>
    <mergeCell ref="B210:P210"/>
    <mergeCell ref="B221:P221"/>
    <mergeCell ref="B233:B234"/>
    <mergeCell ref="C233:C234"/>
    <mergeCell ref="D233:D234"/>
    <mergeCell ref="E233:G233"/>
    <mergeCell ref="H233:H234"/>
    <mergeCell ref="I233:L233"/>
    <mergeCell ref="M233:P233"/>
    <mergeCell ref="B198:B199"/>
    <mergeCell ref="C198:C199"/>
    <mergeCell ref="D198:D199"/>
    <mergeCell ref="E198:G198"/>
    <mergeCell ref="H198:H199"/>
    <mergeCell ref="I198:L198"/>
    <mergeCell ref="M198:P198"/>
    <mergeCell ref="I168:L168"/>
    <mergeCell ref="M168:P168"/>
    <mergeCell ref="B170:P170"/>
    <mergeCell ref="B176:P176"/>
    <mergeCell ref="B168:B169"/>
    <mergeCell ref="C168:C169"/>
    <mergeCell ref="D168:D169"/>
    <mergeCell ref="E168:G168"/>
    <mergeCell ref="H168:H169"/>
    <mergeCell ref="B105:P105"/>
    <mergeCell ref="E103:G103"/>
    <mergeCell ref="H103:H104"/>
    <mergeCell ref="I103:L103"/>
    <mergeCell ref="M103:P103"/>
    <mergeCell ref="D103:D104"/>
    <mergeCell ref="B103:B104"/>
    <mergeCell ref="C103:C104"/>
    <mergeCell ref="B187:P187"/>
    <mergeCell ref="B157:P157"/>
    <mergeCell ref="D134:D135"/>
    <mergeCell ref="E134:G134"/>
    <mergeCell ref="B146:P146"/>
    <mergeCell ref="B112:P112"/>
    <mergeCell ref="H134:H135"/>
    <mergeCell ref="I134:L134"/>
    <mergeCell ref="M134:P134"/>
    <mergeCell ref="B136:P136"/>
    <mergeCell ref="B134:B135"/>
    <mergeCell ref="C134:C135"/>
    <mergeCell ref="B123:P123"/>
    <mergeCell ref="M5:P5"/>
    <mergeCell ref="B7:P7"/>
    <mergeCell ref="B13:P13"/>
    <mergeCell ref="B5:B6"/>
    <mergeCell ref="C5:C6"/>
    <mergeCell ref="D5:D6"/>
    <mergeCell ref="E5:G5"/>
    <mergeCell ref="H5:H6"/>
    <mergeCell ref="I5:L5"/>
    <mergeCell ref="B24:P24"/>
    <mergeCell ref="D36:D37"/>
    <mergeCell ref="E36:G36"/>
    <mergeCell ref="H36:H37"/>
    <mergeCell ref="I36:L36"/>
    <mergeCell ref="C36:C37"/>
    <mergeCell ref="M36:P36"/>
    <mergeCell ref="B36:B37"/>
    <mergeCell ref="B31:C31"/>
    <mergeCell ref="B57:P57"/>
    <mergeCell ref="B91:P91"/>
    <mergeCell ref="B72:P72"/>
    <mergeCell ref="B48:P48"/>
    <mergeCell ref="B38:P38"/>
    <mergeCell ref="B79:P79"/>
    <mergeCell ref="D70:D71"/>
    <mergeCell ref="E70:G70"/>
    <mergeCell ref="H70:H71"/>
    <mergeCell ref="I70:L70"/>
    <mergeCell ref="M70:P70"/>
    <mergeCell ref="B70:B71"/>
    <mergeCell ref="C70:C71"/>
    <mergeCell ref="B65:C65"/>
  </mergeCells>
  <phoneticPr fontId="20" type="noConversion"/>
  <pageMargins left="0.51181102362204722" right="0.51181102362204722" top="0.74803149606299213" bottom="0.35433070866141736" header="0.31496062992125984" footer="0.31496062992125984"/>
  <pageSetup paperSize="9" scale="63" fitToHeight="0" orientation="landscape" r:id="rId1"/>
  <rowBreaks count="9" manualBreakCount="9">
    <brk id="31" max="16383" man="1"/>
    <brk id="65" max="16383" man="1"/>
    <brk id="98" max="16383" man="1"/>
    <brk id="129" max="16383" man="1"/>
    <brk id="163" max="15" man="1"/>
    <brk id="193" max="15" man="1"/>
    <brk id="228" max="15" man="1"/>
    <brk id="258" max="15" man="1"/>
    <brk id="289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5"/>
  <sheetViews>
    <sheetView view="pageBreakPreview" zoomScaleSheetLayoutView="100" workbookViewId="0">
      <selection activeCell="H11" sqref="H11"/>
    </sheetView>
  </sheetViews>
  <sheetFormatPr defaultColWidth="9.140625" defaultRowHeight="15"/>
  <cols>
    <col min="1" max="1" width="9.140625" style="1"/>
    <col min="2" max="2" width="9.28515625" style="1" bestFit="1" customWidth="1"/>
    <col min="3" max="3" width="13.28515625" style="1" bestFit="1" customWidth="1"/>
    <col min="4" max="5" width="9.28515625" style="1" bestFit="1" customWidth="1"/>
    <col min="6" max="6" width="12.7109375" style="1" customWidth="1"/>
    <col min="7" max="14" width="9.28515625" style="1" bestFit="1" customWidth="1"/>
    <col min="15" max="15" width="9.140625" style="1"/>
    <col min="16" max="16" width="32.42578125" style="1" hidden="1" customWidth="1"/>
    <col min="17" max="20" width="9.28515625" style="1" hidden="1" customWidth="1"/>
    <col min="21" max="16384" width="9.140625" style="1"/>
  </cols>
  <sheetData>
    <row r="2" spans="2:20" ht="40.5" customHeight="1" thickBot="1">
      <c r="B2" s="94" t="s">
        <v>267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2:20" ht="75" customHeight="1" thickBot="1">
      <c r="B3" s="21" t="s">
        <v>34</v>
      </c>
      <c r="C3" s="101" t="s">
        <v>3</v>
      </c>
      <c r="D3" s="101"/>
      <c r="E3" s="101"/>
      <c r="F3" s="101" t="s">
        <v>35</v>
      </c>
      <c r="G3" s="101" t="s">
        <v>5</v>
      </c>
      <c r="H3" s="101"/>
      <c r="I3" s="101"/>
      <c r="J3" s="101"/>
      <c r="K3" s="101" t="s">
        <v>6</v>
      </c>
      <c r="L3" s="101"/>
      <c r="M3" s="101"/>
      <c r="N3" s="101"/>
      <c r="P3" s="98" t="s">
        <v>39</v>
      </c>
      <c r="Q3" s="95" t="s">
        <v>3</v>
      </c>
      <c r="R3" s="96"/>
      <c r="S3" s="97"/>
      <c r="T3" s="2" t="s">
        <v>37</v>
      </c>
    </row>
    <row r="4" spans="2:20" ht="19.5" customHeight="1" thickBot="1">
      <c r="B4" s="22"/>
      <c r="C4" s="21" t="s">
        <v>7</v>
      </c>
      <c r="D4" s="21" t="s">
        <v>8</v>
      </c>
      <c r="E4" s="21" t="s">
        <v>9</v>
      </c>
      <c r="F4" s="101"/>
      <c r="G4" s="21" t="s">
        <v>36</v>
      </c>
      <c r="H4" s="21" t="s">
        <v>10</v>
      </c>
      <c r="I4" s="21" t="s">
        <v>11</v>
      </c>
      <c r="J4" s="21" t="s">
        <v>12</v>
      </c>
      <c r="K4" s="21" t="s">
        <v>13</v>
      </c>
      <c r="L4" s="21" t="s">
        <v>14</v>
      </c>
      <c r="M4" s="21" t="s">
        <v>15</v>
      </c>
      <c r="N4" s="21" t="s">
        <v>16</v>
      </c>
      <c r="P4" s="99"/>
      <c r="Q4" s="3" t="s">
        <v>7</v>
      </c>
      <c r="R4" s="3" t="s">
        <v>8</v>
      </c>
      <c r="S4" s="3" t="s">
        <v>9</v>
      </c>
      <c r="T4" s="4" t="s">
        <v>38</v>
      </c>
    </row>
    <row r="5" spans="2:20" ht="16.5" customHeight="1" thickBot="1">
      <c r="B5" s="23">
        <v>1</v>
      </c>
      <c r="C5" s="24">
        <v>51.964999999999996</v>
      </c>
      <c r="D5" s="24">
        <v>54.486000000000004</v>
      </c>
      <c r="E5" s="24">
        <v>213.72299999999998</v>
      </c>
      <c r="F5" s="24">
        <v>1550.3389999999999</v>
      </c>
      <c r="G5" s="24">
        <v>0.41139999999999999</v>
      </c>
      <c r="H5" s="24">
        <v>33.480000000000004</v>
      </c>
      <c r="I5" s="24">
        <v>115.80900000000001</v>
      </c>
      <c r="J5" s="24">
        <v>25.575400000000005</v>
      </c>
      <c r="K5" s="24">
        <v>546.96599999999989</v>
      </c>
      <c r="L5" s="24">
        <v>685.221</v>
      </c>
      <c r="M5" s="24">
        <v>391.79199999999992</v>
      </c>
      <c r="N5" s="24">
        <v>12.495800000000001</v>
      </c>
      <c r="P5" s="100"/>
      <c r="Q5" s="5" t="s">
        <v>40</v>
      </c>
      <c r="R5" s="5" t="s">
        <v>41</v>
      </c>
      <c r="S5" s="5" t="s">
        <v>42</v>
      </c>
      <c r="T5" s="6" t="s">
        <v>43</v>
      </c>
    </row>
    <row r="6" spans="2:20" ht="16.5" customHeight="1" thickBot="1">
      <c r="B6" s="23">
        <v>2</v>
      </c>
      <c r="C6" s="24">
        <v>52.087333333333326</v>
      </c>
      <c r="D6" s="24">
        <v>59.25033333333333</v>
      </c>
      <c r="E6" s="24">
        <v>235.58566666666664</v>
      </c>
      <c r="F6" s="24">
        <v>1688.0630000000001</v>
      </c>
      <c r="G6" s="24">
        <v>0.65200000000000002</v>
      </c>
      <c r="H6" s="24">
        <v>122.982</v>
      </c>
      <c r="I6" s="24">
        <v>19.28</v>
      </c>
      <c r="J6" s="24">
        <v>18.729000000000003</v>
      </c>
      <c r="K6" s="24">
        <v>495.89900000000006</v>
      </c>
      <c r="L6" s="24">
        <v>506.04099999999994</v>
      </c>
      <c r="M6" s="24">
        <v>472.49799999999993</v>
      </c>
      <c r="N6" s="24">
        <v>13.875999999999999</v>
      </c>
      <c r="P6" s="7" t="s">
        <v>44</v>
      </c>
      <c r="Q6" s="8">
        <v>512.31116666666674</v>
      </c>
      <c r="R6" s="8">
        <v>562.56784848484847</v>
      </c>
      <c r="S6" s="8">
        <v>2385.1506060606062</v>
      </c>
      <c r="T6" s="8">
        <v>16672.754772727272</v>
      </c>
    </row>
    <row r="7" spans="2:20" ht="16.5" customHeight="1" thickBot="1">
      <c r="B7" s="23">
        <v>3</v>
      </c>
      <c r="C7" s="24">
        <v>46.981999999999999</v>
      </c>
      <c r="D7" s="24">
        <v>49.067590909090903</v>
      </c>
      <c r="E7" s="24">
        <v>279.38363636363636</v>
      </c>
      <c r="F7" s="24">
        <v>1747.7896363636364</v>
      </c>
      <c r="G7" s="24">
        <v>0.8927272727272727</v>
      </c>
      <c r="H7" s="24">
        <v>36.791472727272726</v>
      </c>
      <c r="I7" s="24">
        <v>28.104681818181817</v>
      </c>
      <c r="J7" s="24">
        <v>13.812772727272726</v>
      </c>
      <c r="K7" s="24">
        <v>621.91863636363632</v>
      </c>
      <c r="L7" s="24">
        <v>1012.6919090909091</v>
      </c>
      <c r="M7" s="24">
        <v>539.04627272727271</v>
      </c>
      <c r="N7" s="24">
        <v>18.328136363636368</v>
      </c>
      <c r="P7" s="7" t="s">
        <v>45</v>
      </c>
      <c r="Q7" s="8">
        <v>51.231116666666672</v>
      </c>
      <c r="R7" s="8">
        <v>56.256784848484848</v>
      </c>
      <c r="S7" s="8">
        <v>238.51506060606062</v>
      </c>
      <c r="T7" s="8">
        <v>1667.2754772727271</v>
      </c>
    </row>
    <row r="8" spans="2:20" ht="16.5" customHeight="1">
      <c r="B8" s="23">
        <v>4</v>
      </c>
      <c r="C8" s="24">
        <v>54.831000000000003</v>
      </c>
      <c r="D8" s="24">
        <v>54.097999999999999</v>
      </c>
      <c r="E8" s="24">
        <v>218.80299999999997</v>
      </c>
      <c r="F8" s="24">
        <v>1580.038</v>
      </c>
      <c r="G8" s="24">
        <v>0.81400000000000006</v>
      </c>
      <c r="H8" s="24">
        <v>62.370999999999995</v>
      </c>
      <c r="I8" s="24">
        <v>0.70500000000000007</v>
      </c>
      <c r="J8" s="24">
        <v>10.784000000000001</v>
      </c>
      <c r="K8" s="24">
        <v>619.88100000000009</v>
      </c>
      <c r="L8" s="24">
        <v>941.51200000000017</v>
      </c>
      <c r="M8" s="24">
        <v>379.14799999999997</v>
      </c>
      <c r="N8" s="24">
        <v>11.762</v>
      </c>
    </row>
    <row r="9" spans="2:20" ht="16.5" customHeight="1">
      <c r="B9" s="23">
        <v>5</v>
      </c>
      <c r="C9" s="24">
        <v>54.1905</v>
      </c>
      <c r="D9" s="24">
        <v>60.090999999999994</v>
      </c>
      <c r="E9" s="24">
        <v>225.27699999999999</v>
      </c>
      <c r="F9" s="24">
        <v>1669.6440000000002</v>
      </c>
      <c r="G9" s="24">
        <v>7.9804999999999984</v>
      </c>
      <c r="H9" s="24">
        <v>30.837499999999999</v>
      </c>
      <c r="I9" s="24">
        <v>9.1559999999999988</v>
      </c>
      <c r="J9" s="24">
        <v>17.2225</v>
      </c>
      <c r="K9" s="24">
        <v>438.87700000000007</v>
      </c>
      <c r="L9" s="24">
        <v>625.79999999999995</v>
      </c>
      <c r="M9" s="24">
        <v>503.72850000000005</v>
      </c>
      <c r="N9" s="24">
        <v>13.8475</v>
      </c>
    </row>
    <row r="10" spans="2:20" ht="16.5" customHeight="1">
      <c r="B10" s="23">
        <v>6</v>
      </c>
      <c r="C10" s="24">
        <v>46.249499999999998</v>
      </c>
      <c r="D10" s="24">
        <v>65.089500000000001</v>
      </c>
      <c r="E10" s="24">
        <v>259.62399999999997</v>
      </c>
      <c r="F10" s="24">
        <v>1808.7575000000002</v>
      </c>
      <c r="G10" s="24">
        <v>0.70060000000000011</v>
      </c>
      <c r="H10" s="24">
        <v>50.543000000000006</v>
      </c>
      <c r="I10" s="24">
        <v>41.775999999999996</v>
      </c>
      <c r="J10" s="24">
        <v>110.23210000000002</v>
      </c>
      <c r="K10" s="24">
        <v>371.75200000000001</v>
      </c>
      <c r="L10" s="24">
        <v>665.43349999999998</v>
      </c>
      <c r="M10" s="24">
        <v>841.58950000000004</v>
      </c>
      <c r="N10" s="24">
        <v>17.821199999999997</v>
      </c>
    </row>
    <row r="11" spans="2:20" ht="16.5" customHeight="1">
      <c r="B11" s="23">
        <v>7</v>
      </c>
      <c r="C11" s="24">
        <v>54.358833333333337</v>
      </c>
      <c r="D11" s="24">
        <v>59.057333333333332</v>
      </c>
      <c r="E11" s="24">
        <v>216.75466666666665</v>
      </c>
      <c r="F11" s="24">
        <v>1616.008</v>
      </c>
      <c r="G11" s="24">
        <v>8.0399999999999991</v>
      </c>
      <c r="H11" s="24">
        <v>62.322500000000005</v>
      </c>
      <c r="I11" s="24">
        <v>96.554500000000004</v>
      </c>
      <c r="J11" s="24">
        <v>20.375500000000002</v>
      </c>
      <c r="K11" s="24">
        <v>687.75199999999995</v>
      </c>
      <c r="L11" s="24">
        <v>833.54</v>
      </c>
      <c r="M11" s="24">
        <v>380.37850000000003</v>
      </c>
      <c r="N11" s="24">
        <v>13.284500000000001</v>
      </c>
    </row>
    <row r="12" spans="2:20" ht="16.5" customHeight="1">
      <c r="B12" s="23">
        <v>8</v>
      </c>
      <c r="C12" s="24">
        <v>53.54</v>
      </c>
      <c r="D12" s="24">
        <v>55.315000000000005</v>
      </c>
      <c r="E12" s="24">
        <v>260.74</v>
      </c>
      <c r="F12" s="24">
        <v>1762.19</v>
      </c>
      <c r="G12" s="24">
        <v>0.70550000000000002</v>
      </c>
      <c r="H12" s="24">
        <v>45.902999999999999</v>
      </c>
      <c r="I12" s="24">
        <v>8.479000000000001</v>
      </c>
      <c r="J12" s="24">
        <v>11.792999999999999</v>
      </c>
      <c r="K12" s="24">
        <v>560.21199999999999</v>
      </c>
      <c r="L12" s="24">
        <v>772.31500000000005</v>
      </c>
      <c r="M12" s="24">
        <v>393.69900000000001</v>
      </c>
      <c r="N12" s="24">
        <v>13.263000000000002</v>
      </c>
    </row>
    <row r="13" spans="2:20" ht="16.5" customHeight="1">
      <c r="B13" s="23">
        <v>9</v>
      </c>
      <c r="C13" s="24">
        <v>48.810999999999993</v>
      </c>
      <c r="D13" s="24">
        <v>55.024999999999999</v>
      </c>
      <c r="E13" s="24">
        <v>244.28199999999998</v>
      </c>
      <c r="F13" s="24">
        <v>1667.1970000000001</v>
      </c>
      <c r="G13" s="24">
        <v>0.78500000000000014</v>
      </c>
      <c r="H13" s="24">
        <v>22.698999999999998</v>
      </c>
      <c r="I13" s="24">
        <v>7.1589999999999998</v>
      </c>
      <c r="J13" s="24">
        <v>16.134999999999998</v>
      </c>
      <c r="K13" s="24">
        <v>349.096</v>
      </c>
      <c r="L13" s="24">
        <v>643.76099999999997</v>
      </c>
      <c r="M13" s="24">
        <v>643.34499999999991</v>
      </c>
      <c r="N13" s="24">
        <v>15.23</v>
      </c>
    </row>
    <row r="14" spans="2:20" ht="15.75">
      <c r="B14" s="23">
        <v>10</v>
      </c>
      <c r="C14" s="24">
        <v>49.296000000000006</v>
      </c>
      <c r="D14" s="24">
        <v>51.088090909090916</v>
      </c>
      <c r="E14" s="24">
        <v>230.97763636363635</v>
      </c>
      <c r="F14" s="24">
        <v>1582.7286363636363</v>
      </c>
      <c r="G14" s="24">
        <v>3.1977272727272723</v>
      </c>
      <c r="H14" s="24">
        <v>45.672272727272727</v>
      </c>
      <c r="I14" s="24">
        <v>53.537681818181817</v>
      </c>
      <c r="J14" s="24">
        <v>9.4422727272727265</v>
      </c>
      <c r="K14" s="24">
        <v>271.50263636363633</v>
      </c>
      <c r="L14" s="24">
        <v>686.67290909090912</v>
      </c>
      <c r="M14" s="24">
        <v>491.61427272727269</v>
      </c>
      <c r="N14" s="24">
        <v>11.241636363636362</v>
      </c>
    </row>
    <row r="15" spans="2:20" ht="31.5">
      <c r="B15" s="25" t="s">
        <v>266</v>
      </c>
      <c r="C15" s="26">
        <v>512.31116666666674</v>
      </c>
      <c r="D15" s="26">
        <v>562.56784848484847</v>
      </c>
      <c r="E15" s="26">
        <v>2385.1506060606062</v>
      </c>
      <c r="F15" s="26">
        <v>16672.754772727272</v>
      </c>
      <c r="G15" s="26">
        <v>24.179454545454547</v>
      </c>
      <c r="H15" s="26">
        <v>513.60174545454538</v>
      </c>
      <c r="I15" s="26">
        <v>380.56086363636359</v>
      </c>
      <c r="J15" s="26">
        <v>254.10154545454549</v>
      </c>
      <c r="K15" s="26">
        <v>4963.856272727272</v>
      </c>
      <c r="L15" s="26">
        <v>7372.9883181818195</v>
      </c>
      <c r="M15" s="26">
        <v>5036.8390454545452</v>
      </c>
      <c r="N15" s="26">
        <v>141.14977272727273</v>
      </c>
    </row>
  </sheetData>
  <mergeCells count="7">
    <mergeCell ref="B2:N2"/>
    <mergeCell ref="Q3:S3"/>
    <mergeCell ref="P3:P5"/>
    <mergeCell ref="C3:E3"/>
    <mergeCell ref="F3:F4"/>
    <mergeCell ref="G3:J3"/>
    <mergeCell ref="K3:N3"/>
  </mergeCells>
  <pageMargins left="0.7" right="0.7" top="0.75" bottom="0.75" header="0.3" footer="0.3"/>
  <pageSetup paperSize="9" scale="95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31"/>
  <sheetViews>
    <sheetView view="pageBreakPreview" topLeftCell="A4" zoomScale="60" workbookViewId="0">
      <selection activeCell="H18" sqref="H18"/>
    </sheetView>
  </sheetViews>
  <sheetFormatPr defaultColWidth="9.140625" defaultRowHeight="15.75"/>
  <cols>
    <col min="1" max="2" width="9.140625" style="11"/>
    <col min="3" max="3" width="54.28515625" style="11" customWidth="1"/>
    <col min="4" max="4" width="16.28515625" style="11" customWidth="1"/>
    <col min="5" max="5" width="23.140625" style="11" customWidth="1"/>
    <col min="6" max="6" width="12.140625" style="11" customWidth="1"/>
    <col min="7" max="7" width="16.85546875" style="11" customWidth="1"/>
    <col min="8" max="8" width="9.140625" style="11"/>
    <col min="9" max="9" width="15.28515625" style="11" customWidth="1"/>
    <col min="10" max="10" width="9.140625" style="11"/>
    <col min="11" max="11" width="13" style="11" customWidth="1"/>
    <col min="12" max="16384" width="9.140625" style="11"/>
  </cols>
  <sheetData>
    <row r="2" spans="2:12" ht="18.75">
      <c r="B2" s="103" t="s">
        <v>208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</row>
    <row r="3" spans="2:12" ht="15" customHeight="1">
      <c r="J3" s="104" t="s">
        <v>51</v>
      </c>
      <c r="K3" s="104"/>
      <c r="L3" s="104"/>
    </row>
    <row r="4" spans="2:12">
      <c r="B4" s="9"/>
    </row>
    <row r="5" spans="2:12" ht="35.25" customHeight="1">
      <c r="B5" s="102" t="s">
        <v>52</v>
      </c>
      <c r="C5" s="102" t="s">
        <v>53</v>
      </c>
      <c r="D5" s="102" t="s">
        <v>54</v>
      </c>
      <c r="E5" s="102" t="s">
        <v>89</v>
      </c>
      <c r="F5" s="102" t="s">
        <v>279</v>
      </c>
      <c r="G5" s="102" t="s">
        <v>84</v>
      </c>
      <c r="H5" s="102" t="s">
        <v>55</v>
      </c>
      <c r="I5" s="102" t="s">
        <v>56</v>
      </c>
      <c r="J5" s="102" t="s">
        <v>55</v>
      </c>
      <c r="K5" s="102" t="s">
        <v>57</v>
      </c>
      <c r="L5" s="102" t="s">
        <v>55</v>
      </c>
    </row>
    <row r="6" spans="2:12" ht="27.75" customHeight="1"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</row>
    <row r="7" spans="2:12" ht="16.5" customHeight="1">
      <c r="B7" s="43">
        <v>1</v>
      </c>
      <c r="C7" s="44" t="s">
        <v>58</v>
      </c>
      <c r="D7" s="43">
        <v>150</v>
      </c>
      <c r="E7" s="43">
        <v>90</v>
      </c>
      <c r="F7" s="43">
        <f>E7*10</f>
        <v>900</v>
      </c>
      <c r="G7" s="43">
        <f>860</f>
        <v>860</v>
      </c>
      <c r="H7" s="43">
        <v>96</v>
      </c>
      <c r="I7" s="43">
        <v>40</v>
      </c>
      <c r="J7" s="43">
        <v>4</v>
      </c>
      <c r="K7" s="43" t="s">
        <v>59</v>
      </c>
      <c r="L7" s="43" t="s">
        <v>59</v>
      </c>
    </row>
    <row r="8" spans="2:12" ht="16.5" customHeight="1">
      <c r="B8" s="43">
        <v>2</v>
      </c>
      <c r="C8" s="44" t="s">
        <v>60</v>
      </c>
      <c r="D8" s="43">
        <v>15</v>
      </c>
      <c r="E8" s="43">
        <v>9</v>
      </c>
      <c r="F8" s="43">
        <f t="shared" ref="F8:F30" si="0">E8*10</f>
        <v>90</v>
      </c>
      <c r="G8" s="43">
        <f>90</f>
        <v>90</v>
      </c>
      <c r="H8" s="43">
        <v>100</v>
      </c>
      <c r="I8" s="43" t="s">
        <v>59</v>
      </c>
      <c r="J8" s="43" t="s">
        <v>59</v>
      </c>
      <c r="K8" s="43" t="s">
        <v>59</v>
      </c>
      <c r="L8" s="43" t="s">
        <v>59</v>
      </c>
    </row>
    <row r="9" spans="2:12" ht="16.5" customHeight="1">
      <c r="B9" s="43">
        <v>3</v>
      </c>
      <c r="C9" s="44" t="s">
        <v>61</v>
      </c>
      <c r="D9" s="43">
        <v>45</v>
      </c>
      <c r="E9" s="43">
        <v>27</v>
      </c>
      <c r="F9" s="43">
        <f t="shared" si="0"/>
        <v>270</v>
      </c>
      <c r="G9" s="43">
        <f>270</f>
        <v>270</v>
      </c>
      <c r="H9" s="43">
        <v>100</v>
      </c>
      <c r="I9" s="43" t="s">
        <v>59</v>
      </c>
      <c r="J9" s="43" t="s">
        <v>59</v>
      </c>
      <c r="K9" s="43" t="s">
        <v>59</v>
      </c>
      <c r="L9" s="43" t="s">
        <v>59</v>
      </c>
    </row>
    <row r="10" spans="2:12" ht="16.5" customHeight="1">
      <c r="B10" s="43">
        <v>4</v>
      </c>
      <c r="C10" s="44" t="s">
        <v>62</v>
      </c>
      <c r="D10" s="43">
        <v>15</v>
      </c>
      <c r="E10" s="43">
        <v>9</v>
      </c>
      <c r="F10" s="43">
        <f t="shared" si="0"/>
        <v>90</v>
      </c>
      <c r="G10" s="43">
        <f>90</f>
        <v>90</v>
      </c>
      <c r="H10" s="43">
        <v>100</v>
      </c>
      <c r="I10" s="43" t="s">
        <v>59</v>
      </c>
      <c r="J10" s="43" t="s">
        <v>59</v>
      </c>
      <c r="K10" s="43" t="s">
        <v>59</v>
      </c>
      <c r="L10" s="43" t="s">
        <v>59</v>
      </c>
    </row>
    <row r="11" spans="2:12" ht="16.5" customHeight="1">
      <c r="B11" s="43">
        <v>5</v>
      </c>
      <c r="C11" s="44" t="s">
        <v>63</v>
      </c>
      <c r="D11" s="43">
        <v>187</v>
      </c>
      <c r="E11" s="43">
        <v>112</v>
      </c>
      <c r="F11" s="43">
        <f t="shared" si="0"/>
        <v>1120</v>
      </c>
      <c r="G11" s="43">
        <f>1120</f>
        <v>1120</v>
      </c>
      <c r="H11" s="43">
        <v>100</v>
      </c>
      <c r="I11" s="43" t="s">
        <v>59</v>
      </c>
      <c r="J11" s="43" t="s">
        <v>59</v>
      </c>
      <c r="K11" s="43" t="s">
        <v>59</v>
      </c>
      <c r="L11" s="43" t="s">
        <v>59</v>
      </c>
    </row>
    <row r="12" spans="2:12" ht="16.5" customHeight="1">
      <c r="B12" s="43">
        <v>6</v>
      </c>
      <c r="C12" s="44" t="s">
        <v>64</v>
      </c>
      <c r="D12" s="43">
        <v>280</v>
      </c>
      <c r="E12" s="43">
        <v>168</v>
      </c>
      <c r="F12" s="43">
        <f t="shared" si="0"/>
        <v>1680</v>
      </c>
      <c r="G12" s="43">
        <f>1680</f>
        <v>1680</v>
      </c>
      <c r="H12" s="43">
        <v>100</v>
      </c>
      <c r="I12" s="43" t="s">
        <v>59</v>
      </c>
      <c r="J12" s="43" t="s">
        <v>59</v>
      </c>
      <c r="K12" s="43" t="s">
        <v>59</v>
      </c>
      <c r="L12" s="43" t="s">
        <v>59</v>
      </c>
    </row>
    <row r="13" spans="2:12" ht="16.5" customHeight="1">
      <c r="B13" s="43">
        <v>7</v>
      </c>
      <c r="C13" s="44" t="s">
        <v>65</v>
      </c>
      <c r="D13" s="43">
        <v>185</v>
      </c>
      <c r="E13" s="43">
        <v>111</v>
      </c>
      <c r="F13" s="43">
        <f t="shared" si="0"/>
        <v>1110</v>
      </c>
      <c r="G13" s="43">
        <v>1220</v>
      </c>
      <c r="H13" s="43">
        <v>110</v>
      </c>
      <c r="I13" s="43" t="s">
        <v>59</v>
      </c>
      <c r="J13" s="43" t="s">
        <v>59</v>
      </c>
      <c r="K13" s="43">
        <v>110</v>
      </c>
      <c r="L13" s="43">
        <v>10</v>
      </c>
    </row>
    <row r="14" spans="2:12" ht="16.5" customHeight="1">
      <c r="B14" s="43">
        <v>8</v>
      </c>
      <c r="C14" s="44" t="s">
        <v>66</v>
      </c>
      <c r="D14" s="43">
        <v>15</v>
      </c>
      <c r="E14" s="43">
        <v>9</v>
      </c>
      <c r="F14" s="43">
        <f t="shared" si="0"/>
        <v>90</v>
      </c>
      <c r="G14" s="43">
        <f>90</f>
        <v>90</v>
      </c>
      <c r="H14" s="43">
        <v>100</v>
      </c>
      <c r="I14" s="43" t="s">
        <v>59</v>
      </c>
      <c r="J14" s="43" t="s">
        <v>59</v>
      </c>
      <c r="K14" s="43" t="s">
        <v>59</v>
      </c>
      <c r="L14" s="43" t="s">
        <v>59</v>
      </c>
    </row>
    <row r="15" spans="2:12" ht="16.5" customHeight="1">
      <c r="B15" s="43">
        <v>9</v>
      </c>
      <c r="C15" s="44" t="s">
        <v>67</v>
      </c>
      <c r="D15" s="43">
        <v>200</v>
      </c>
      <c r="E15" s="43">
        <v>120</v>
      </c>
      <c r="F15" s="43">
        <f t="shared" si="0"/>
        <v>1200</v>
      </c>
      <c r="G15" s="43">
        <f>1200</f>
        <v>1200</v>
      </c>
      <c r="H15" s="43">
        <v>100</v>
      </c>
      <c r="I15" s="43" t="s">
        <v>59</v>
      </c>
      <c r="J15" s="43" t="s">
        <v>59</v>
      </c>
      <c r="K15" s="43" t="s">
        <v>59</v>
      </c>
      <c r="L15" s="43" t="s">
        <v>59</v>
      </c>
    </row>
    <row r="16" spans="2:12" ht="16.5" customHeight="1">
      <c r="B16" s="43">
        <v>10</v>
      </c>
      <c r="C16" s="44" t="s">
        <v>68</v>
      </c>
      <c r="D16" s="43">
        <v>70</v>
      </c>
      <c r="E16" s="43">
        <v>42</v>
      </c>
      <c r="F16" s="43">
        <f t="shared" si="0"/>
        <v>420</v>
      </c>
      <c r="G16" s="43">
        <f>420</f>
        <v>420</v>
      </c>
      <c r="H16" s="43">
        <v>100</v>
      </c>
      <c r="I16" s="43" t="s">
        <v>59</v>
      </c>
      <c r="J16" s="43" t="s">
        <v>59</v>
      </c>
      <c r="K16" s="43" t="s">
        <v>59</v>
      </c>
      <c r="L16" s="43" t="s">
        <v>59</v>
      </c>
    </row>
    <row r="17" spans="2:12" ht="16.5" customHeight="1">
      <c r="B17" s="43">
        <v>11</v>
      </c>
      <c r="C17" s="44" t="s">
        <v>69</v>
      </c>
      <c r="D17" s="43">
        <v>35</v>
      </c>
      <c r="E17" s="43">
        <v>21</v>
      </c>
      <c r="F17" s="43">
        <f t="shared" si="0"/>
        <v>210</v>
      </c>
      <c r="G17" s="43">
        <f>210</f>
        <v>210</v>
      </c>
      <c r="H17" s="43">
        <v>100</v>
      </c>
      <c r="I17" s="43" t="s">
        <v>59</v>
      </c>
      <c r="J17" s="43" t="s">
        <v>59</v>
      </c>
      <c r="K17" s="43" t="s">
        <v>59</v>
      </c>
      <c r="L17" s="43" t="s">
        <v>59</v>
      </c>
    </row>
    <row r="18" spans="2:12" ht="16.5" customHeight="1">
      <c r="B18" s="43">
        <v>12</v>
      </c>
      <c r="C18" s="44" t="s">
        <v>70</v>
      </c>
      <c r="D18" s="43">
        <v>58</v>
      </c>
      <c r="E18" s="43">
        <v>35</v>
      </c>
      <c r="F18" s="43">
        <f t="shared" si="0"/>
        <v>350</v>
      </c>
      <c r="G18" s="43">
        <v>260</v>
      </c>
      <c r="H18" s="43">
        <v>75</v>
      </c>
      <c r="I18" s="43">
        <v>120</v>
      </c>
      <c r="J18" s="43">
        <v>25</v>
      </c>
      <c r="K18" s="43" t="s">
        <v>59</v>
      </c>
      <c r="L18" s="43" t="s">
        <v>59</v>
      </c>
    </row>
    <row r="19" spans="2:12" ht="16.5" customHeight="1">
      <c r="B19" s="43">
        <v>13</v>
      </c>
      <c r="C19" s="44" t="s">
        <v>71</v>
      </c>
      <c r="D19" s="43">
        <v>300</v>
      </c>
      <c r="E19" s="43">
        <v>180</v>
      </c>
      <c r="F19" s="43">
        <f t="shared" si="0"/>
        <v>1800</v>
      </c>
      <c r="G19" s="43">
        <v>1670</v>
      </c>
      <c r="H19" s="43">
        <v>93</v>
      </c>
      <c r="I19" s="43">
        <v>130</v>
      </c>
      <c r="J19" s="43">
        <v>7</v>
      </c>
      <c r="K19" s="43" t="s">
        <v>59</v>
      </c>
      <c r="L19" s="43" t="s">
        <v>59</v>
      </c>
    </row>
    <row r="20" spans="2:12" ht="16.5" customHeight="1">
      <c r="B20" s="43">
        <v>14</v>
      </c>
      <c r="C20" s="44" t="s">
        <v>72</v>
      </c>
      <c r="D20" s="43">
        <v>50</v>
      </c>
      <c r="E20" s="43">
        <v>30</v>
      </c>
      <c r="F20" s="43">
        <f t="shared" si="0"/>
        <v>300</v>
      </c>
      <c r="G20" s="43">
        <v>300</v>
      </c>
      <c r="H20" s="43">
        <v>100</v>
      </c>
      <c r="I20" s="43" t="s">
        <v>59</v>
      </c>
      <c r="J20" s="43" t="s">
        <v>59</v>
      </c>
      <c r="K20" s="43" t="s">
        <v>59</v>
      </c>
      <c r="L20" s="43" t="s">
        <v>59</v>
      </c>
    </row>
    <row r="21" spans="2:12" ht="16.5" customHeight="1">
      <c r="B21" s="43">
        <v>15</v>
      </c>
      <c r="C21" s="44" t="s">
        <v>73</v>
      </c>
      <c r="D21" s="43">
        <v>10</v>
      </c>
      <c r="E21" s="43">
        <v>6</v>
      </c>
      <c r="F21" s="43">
        <f t="shared" si="0"/>
        <v>60</v>
      </c>
      <c r="G21" s="43">
        <v>80</v>
      </c>
      <c r="H21" s="43">
        <v>133</v>
      </c>
      <c r="I21" s="43" t="s">
        <v>59</v>
      </c>
      <c r="J21" s="43" t="s">
        <v>59</v>
      </c>
      <c r="K21" s="43">
        <v>20</v>
      </c>
      <c r="L21" s="43">
        <v>33</v>
      </c>
    </row>
    <row r="22" spans="2:12" ht="16.5" customHeight="1">
      <c r="B22" s="43">
        <v>16</v>
      </c>
      <c r="C22" s="44" t="s">
        <v>74</v>
      </c>
      <c r="D22" s="43">
        <v>10</v>
      </c>
      <c r="E22" s="43">
        <v>6</v>
      </c>
      <c r="F22" s="43">
        <f t="shared" si="0"/>
        <v>60</v>
      </c>
      <c r="G22" s="43">
        <v>70</v>
      </c>
      <c r="H22" s="43">
        <v>116</v>
      </c>
      <c r="I22" s="43" t="s">
        <v>59</v>
      </c>
      <c r="J22" s="43" t="s">
        <v>59</v>
      </c>
      <c r="K22" s="43">
        <v>10</v>
      </c>
      <c r="L22" s="43">
        <v>16</v>
      </c>
    </row>
    <row r="23" spans="2:12" ht="16.5" customHeight="1">
      <c r="B23" s="43">
        <v>17</v>
      </c>
      <c r="C23" s="44" t="s">
        <v>75</v>
      </c>
      <c r="D23" s="43">
        <v>30</v>
      </c>
      <c r="E23" s="43">
        <v>18</v>
      </c>
      <c r="F23" s="43">
        <f t="shared" si="0"/>
        <v>180</v>
      </c>
      <c r="G23" s="43">
        <f>180</f>
        <v>180</v>
      </c>
      <c r="H23" s="43">
        <v>100</v>
      </c>
      <c r="I23" s="43" t="s">
        <v>59</v>
      </c>
      <c r="J23" s="43" t="s">
        <v>59</v>
      </c>
      <c r="K23" s="43" t="s">
        <v>59</v>
      </c>
      <c r="L23" s="43" t="s">
        <v>59</v>
      </c>
    </row>
    <row r="24" spans="2:12" ht="16.5" customHeight="1">
      <c r="B24" s="43">
        <v>18</v>
      </c>
      <c r="C24" s="44" t="s">
        <v>76</v>
      </c>
      <c r="D24" s="43">
        <v>15</v>
      </c>
      <c r="E24" s="43">
        <v>9</v>
      </c>
      <c r="F24" s="43">
        <f t="shared" si="0"/>
        <v>90</v>
      </c>
      <c r="G24" s="43">
        <f>90</f>
        <v>90</v>
      </c>
      <c r="H24" s="43">
        <v>100</v>
      </c>
      <c r="I24" s="43" t="s">
        <v>59</v>
      </c>
      <c r="J24" s="43" t="s">
        <v>59</v>
      </c>
      <c r="K24" s="43" t="s">
        <v>59</v>
      </c>
      <c r="L24" s="43" t="s">
        <v>59</v>
      </c>
    </row>
    <row r="25" spans="2:12" ht="16.5" customHeight="1">
      <c r="B25" s="43">
        <v>19</v>
      </c>
      <c r="C25" s="44" t="s">
        <v>77</v>
      </c>
      <c r="D25" s="43" t="s">
        <v>78</v>
      </c>
      <c r="E25" s="43">
        <v>24</v>
      </c>
      <c r="F25" s="43">
        <f t="shared" si="0"/>
        <v>240</v>
      </c>
      <c r="G25" s="43">
        <f>240</f>
        <v>240</v>
      </c>
      <c r="H25" s="43">
        <v>100</v>
      </c>
      <c r="I25" s="43" t="s">
        <v>59</v>
      </c>
      <c r="J25" s="43" t="s">
        <v>59</v>
      </c>
      <c r="K25" s="43" t="s">
        <v>59</v>
      </c>
      <c r="L25" s="43" t="s">
        <v>59</v>
      </c>
    </row>
    <row r="26" spans="2:12" ht="16.5" customHeight="1">
      <c r="B26" s="43">
        <v>20</v>
      </c>
      <c r="C26" s="44" t="s">
        <v>79</v>
      </c>
      <c r="D26" s="43">
        <v>30</v>
      </c>
      <c r="E26" s="43">
        <v>18</v>
      </c>
      <c r="F26" s="43">
        <f t="shared" si="0"/>
        <v>180</v>
      </c>
      <c r="G26" s="43">
        <f>180</f>
        <v>180</v>
      </c>
      <c r="H26" s="43">
        <v>100</v>
      </c>
      <c r="I26" s="43" t="s">
        <v>59</v>
      </c>
      <c r="J26" s="43" t="s">
        <v>59</v>
      </c>
      <c r="K26" s="43" t="s">
        <v>59</v>
      </c>
      <c r="L26" s="43" t="s">
        <v>59</v>
      </c>
    </row>
    <row r="27" spans="2:12" ht="16.5" customHeight="1">
      <c r="B27" s="43">
        <v>21</v>
      </c>
      <c r="C27" s="44" t="s">
        <v>80</v>
      </c>
      <c r="D27" s="43">
        <v>10</v>
      </c>
      <c r="E27" s="43">
        <v>6</v>
      </c>
      <c r="F27" s="43">
        <f t="shared" si="0"/>
        <v>60</v>
      </c>
      <c r="G27" s="43">
        <v>60</v>
      </c>
      <c r="H27" s="43">
        <v>67</v>
      </c>
      <c r="I27" s="43" t="s">
        <v>59</v>
      </c>
      <c r="J27" s="43" t="s">
        <v>59</v>
      </c>
      <c r="K27" s="43" t="s">
        <v>59</v>
      </c>
      <c r="L27" s="43" t="s">
        <v>59</v>
      </c>
    </row>
    <row r="28" spans="2:12" ht="16.5" customHeight="1">
      <c r="B28" s="43">
        <v>22</v>
      </c>
      <c r="C28" s="44" t="s">
        <v>81</v>
      </c>
      <c r="D28" s="43">
        <v>1</v>
      </c>
      <c r="E28" s="43">
        <v>0.6</v>
      </c>
      <c r="F28" s="43">
        <f t="shared" si="0"/>
        <v>6</v>
      </c>
      <c r="G28" s="43">
        <f>6</f>
        <v>6</v>
      </c>
      <c r="H28" s="43">
        <v>100</v>
      </c>
      <c r="I28" s="43" t="s">
        <v>59</v>
      </c>
      <c r="J28" s="43" t="s">
        <v>59</v>
      </c>
      <c r="K28" s="43" t="s">
        <v>59</v>
      </c>
      <c r="L28" s="43" t="s">
        <v>59</v>
      </c>
    </row>
    <row r="29" spans="2:12" ht="16.5" customHeight="1">
      <c r="B29" s="43">
        <v>23</v>
      </c>
      <c r="C29" s="44" t="s">
        <v>82</v>
      </c>
      <c r="D29" s="43">
        <v>0.2</v>
      </c>
      <c r="E29" s="43">
        <v>0.12</v>
      </c>
      <c r="F29" s="43">
        <f t="shared" si="0"/>
        <v>1.2</v>
      </c>
      <c r="G29" s="43">
        <f>1.2</f>
        <v>1.2</v>
      </c>
      <c r="H29" s="43">
        <v>100</v>
      </c>
      <c r="I29" s="43" t="s">
        <v>59</v>
      </c>
      <c r="J29" s="43" t="s">
        <v>59</v>
      </c>
      <c r="K29" s="43" t="s">
        <v>59</v>
      </c>
      <c r="L29" s="43" t="s">
        <v>59</v>
      </c>
    </row>
    <row r="30" spans="2:12" ht="16.5" customHeight="1">
      <c r="B30" s="43">
        <v>24</v>
      </c>
      <c r="C30" s="44" t="s">
        <v>83</v>
      </c>
      <c r="D30" s="43">
        <v>3</v>
      </c>
      <c r="E30" s="43">
        <v>1.8</v>
      </c>
      <c r="F30" s="43">
        <f t="shared" si="0"/>
        <v>18</v>
      </c>
      <c r="G30" s="43">
        <f>18</f>
        <v>18</v>
      </c>
      <c r="H30" s="43">
        <v>100</v>
      </c>
      <c r="I30" s="43" t="s">
        <v>59</v>
      </c>
      <c r="J30" s="43" t="s">
        <v>59</v>
      </c>
      <c r="K30" s="43" t="s">
        <v>59</v>
      </c>
      <c r="L30" s="43" t="s">
        <v>59</v>
      </c>
    </row>
    <row r="31" spans="2:12">
      <c r="B31" s="10"/>
    </row>
  </sheetData>
  <mergeCells count="13">
    <mergeCell ref="K5:K6"/>
    <mergeCell ref="L5:L6"/>
    <mergeCell ref="B2:L2"/>
    <mergeCell ref="J3:L3"/>
    <mergeCell ref="E5:E6"/>
    <mergeCell ref="D5:D6"/>
    <mergeCell ref="G5:G6"/>
    <mergeCell ref="B5:B6"/>
    <mergeCell ref="C5:C6"/>
    <mergeCell ref="F5:F6"/>
    <mergeCell ref="H5:H6"/>
    <mergeCell ref="I5:I6"/>
    <mergeCell ref="J5:J6"/>
  </mergeCells>
  <pageMargins left="0.7" right="0.7" top="0.75" bottom="0.75" header="0.3" footer="0.3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2"/>
  <sheetViews>
    <sheetView workbookViewId="0">
      <selection activeCell="A10" sqref="A10"/>
    </sheetView>
  </sheetViews>
  <sheetFormatPr defaultColWidth="9.140625" defaultRowHeight="18.75"/>
  <cols>
    <col min="1" max="1" width="141.7109375" style="14" customWidth="1"/>
    <col min="2" max="16384" width="9.140625" style="14"/>
  </cols>
  <sheetData>
    <row r="1" spans="1:1">
      <c r="A1" s="13" t="s">
        <v>90</v>
      </c>
    </row>
    <row r="2" spans="1:1" s="18" customFormat="1" ht="33">
      <c r="A2" s="17" t="s">
        <v>91</v>
      </c>
    </row>
    <row r="3" spans="1:1" s="18" customFormat="1" ht="33">
      <c r="A3" s="17" t="s">
        <v>92</v>
      </c>
    </row>
    <row r="4" spans="1:1" s="18" customFormat="1" ht="33">
      <c r="A4" s="17" t="s">
        <v>93</v>
      </c>
    </row>
    <row r="5" spans="1:1" s="18" customFormat="1" ht="33">
      <c r="A5" s="17" t="s">
        <v>94</v>
      </c>
    </row>
    <row r="6" spans="1:1" s="18" customFormat="1" ht="33">
      <c r="A6" s="17" t="s">
        <v>95</v>
      </c>
    </row>
    <row r="7" spans="1:1" s="18" customFormat="1" ht="33">
      <c r="A7" s="17" t="s">
        <v>96</v>
      </c>
    </row>
    <row r="8" spans="1:1" s="18" customFormat="1" ht="16.5">
      <c r="A8" s="19" t="s">
        <v>97</v>
      </c>
    </row>
    <row r="9" spans="1:1" s="18" customFormat="1" ht="16.5">
      <c r="A9" s="19" t="s">
        <v>98</v>
      </c>
    </row>
    <row r="10" spans="1:1" s="18" customFormat="1" ht="33">
      <c r="A10" s="20" t="s">
        <v>174</v>
      </c>
    </row>
    <row r="11" spans="1:1">
      <c r="A11" s="16"/>
    </row>
    <row r="12" spans="1:1">
      <c r="A12" s="15"/>
    </row>
  </sheetData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5"/>
  <sheetViews>
    <sheetView workbookViewId="0">
      <selection activeCell="G16" sqref="G16"/>
    </sheetView>
  </sheetViews>
  <sheetFormatPr defaultColWidth="9.140625" defaultRowHeight="15"/>
  <cols>
    <col min="1" max="1" width="36.28515625" style="37" customWidth="1"/>
    <col min="2" max="6" width="9.140625" style="37"/>
    <col min="7" max="8" width="10.7109375" style="37" customWidth="1"/>
    <col min="9" max="9" width="9.5703125" style="37" customWidth="1"/>
    <col min="10" max="16384" width="9.140625" style="37"/>
  </cols>
  <sheetData>
    <row r="2" spans="1:10">
      <c r="A2" s="41" t="s">
        <v>124</v>
      </c>
    </row>
    <row r="3" spans="1:10" ht="15.75">
      <c r="A3" s="39"/>
      <c r="B3" s="39"/>
      <c r="C3" s="106" t="s">
        <v>123</v>
      </c>
      <c r="D3" s="106"/>
      <c r="E3" s="106" t="s">
        <v>110</v>
      </c>
      <c r="F3" s="106"/>
      <c r="G3" s="106" t="s">
        <v>111</v>
      </c>
      <c r="H3" s="106"/>
      <c r="I3" s="106" t="s">
        <v>112</v>
      </c>
      <c r="J3" s="106"/>
    </row>
    <row r="4" spans="1:10" ht="15.75">
      <c r="A4" s="39"/>
      <c r="B4" s="39"/>
      <c r="C4" s="40" t="s">
        <v>117</v>
      </c>
      <c r="D4" s="40" t="s">
        <v>118</v>
      </c>
      <c r="E4" s="40" t="s">
        <v>117</v>
      </c>
      <c r="F4" s="40" t="s">
        <v>118</v>
      </c>
      <c r="G4" s="40" t="s">
        <v>117</v>
      </c>
      <c r="H4" s="40" t="s">
        <v>118</v>
      </c>
      <c r="I4" s="40" t="s">
        <v>117</v>
      </c>
      <c r="J4" s="40" t="s">
        <v>118</v>
      </c>
    </row>
    <row r="5" spans="1:10" ht="15.75">
      <c r="A5" s="39" t="s">
        <v>113</v>
      </c>
      <c r="B5" s="39" t="s">
        <v>116</v>
      </c>
      <c r="C5" s="39">
        <f>77*20/100</f>
        <v>15.4</v>
      </c>
      <c r="D5" s="39">
        <f>77*25/100</f>
        <v>19.25</v>
      </c>
      <c r="E5" s="39">
        <f>79*20/100</f>
        <v>15.8</v>
      </c>
      <c r="F5" s="39">
        <f>79*25/100</f>
        <v>19.75</v>
      </c>
      <c r="G5" s="39">
        <f>335*20/100</f>
        <v>67</v>
      </c>
      <c r="H5" s="39">
        <f>335*25/100</f>
        <v>83.75</v>
      </c>
      <c r="I5" s="39">
        <f>2350*20/100</f>
        <v>470</v>
      </c>
      <c r="J5" s="39">
        <f>2350*25/100</f>
        <v>587.5</v>
      </c>
    </row>
    <row r="6" spans="1:10" ht="15.75">
      <c r="A6" s="39" t="s">
        <v>114</v>
      </c>
      <c r="B6" s="39" t="s">
        <v>119</v>
      </c>
      <c r="C6" s="39">
        <f>77*30/100</f>
        <v>23.1</v>
      </c>
      <c r="D6" s="39">
        <f>77*35/100</f>
        <v>26.95</v>
      </c>
      <c r="E6" s="39">
        <f>79*30/100</f>
        <v>23.7</v>
      </c>
      <c r="F6" s="39">
        <f>79*35/100</f>
        <v>27.65</v>
      </c>
      <c r="G6" s="39">
        <f>335*30/100</f>
        <v>100.5</v>
      </c>
      <c r="H6" s="39">
        <f>335*35/100</f>
        <v>117.25</v>
      </c>
      <c r="I6" s="39">
        <f>2350*30/100</f>
        <v>705</v>
      </c>
      <c r="J6" s="39">
        <f>2350*35/100</f>
        <v>822.5</v>
      </c>
    </row>
    <row r="7" spans="1:10" ht="15.75">
      <c r="A7" s="39" t="s">
        <v>115</v>
      </c>
      <c r="B7" s="39" t="s">
        <v>120</v>
      </c>
      <c r="C7" s="39">
        <f>77*10/100</f>
        <v>7.7</v>
      </c>
      <c r="D7" s="39">
        <f>77*15/100</f>
        <v>11.55</v>
      </c>
      <c r="E7" s="39">
        <f>79*10/100</f>
        <v>7.9</v>
      </c>
      <c r="F7" s="39">
        <f>79*15/100</f>
        <v>11.85</v>
      </c>
      <c r="G7" s="39">
        <f>335*10/100</f>
        <v>33.5</v>
      </c>
      <c r="H7" s="39">
        <f>335*15/100</f>
        <v>50.25</v>
      </c>
      <c r="I7" s="39">
        <f>2350*10/100</f>
        <v>235</v>
      </c>
      <c r="J7" s="39">
        <f>2350*15/100</f>
        <v>352.5</v>
      </c>
    </row>
    <row r="8" spans="1:10" ht="15.75">
      <c r="A8" s="39" t="s">
        <v>121</v>
      </c>
      <c r="B8" s="39" t="s">
        <v>122</v>
      </c>
      <c r="C8" s="39">
        <f>SUM(C5:C7)</f>
        <v>46.2</v>
      </c>
      <c r="D8" s="39">
        <f t="shared" ref="D8:J8" si="0">SUM(D5:D7)</f>
        <v>57.75</v>
      </c>
      <c r="E8" s="39">
        <f t="shared" si="0"/>
        <v>47.4</v>
      </c>
      <c r="F8" s="39">
        <f t="shared" si="0"/>
        <v>59.25</v>
      </c>
      <c r="G8" s="39">
        <f t="shared" si="0"/>
        <v>201</v>
      </c>
      <c r="H8" s="39">
        <f t="shared" si="0"/>
        <v>251.25</v>
      </c>
      <c r="I8" s="39">
        <f t="shared" si="0"/>
        <v>1410</v>
      </c>
      <c r="J8" s="39">
        <f t="shared" si="0"/>
        <v>1762.5</v>
      </c>
    </row>
    <row r="9" spans="1:10">
      <c r="C9" s="38"/>
    </row>
    <row r="10" spans="1:10">
      <c r="A10" s="37" t="s">
        <v>125</v>
      </c>
    </row>
    <row r="11" spans="1:10" ht="15.75">
      <c r="A11" s="39"/>
      <c r="B11" s="39"/>
      <c r="C11" s="106" t="s">
        <v>123</v>
      </c>
      <c r="D11" s="106"/>
      <c r="E11" s="106" t="s">
        <v>110</v>
      </c>
      <c r="F11" s="106"/>
      <c r="G11" s="106" t="s">
        <v>111</v>
      </c>
      <c r="H11" s="106"/>
      <c r="I11" s="106" t="s">
        <v>112</v>
      </c>
      <c r="J11" s="106"/>
    </row>
    <row r="12" spans="1:10" ht="15.75">
      <c r="A12" s="39"/>
      <c r="B12" s="39"/>
      <c r="C12" s="40" t="s">
        <v>117</v>
      </c>
      <c r="D12" s="40" t="s">
        <v>118</v>
      </c>
      <c r="E12" s="40" t="s">
        <v>117</v>
      </c>
      <c r="F12" s="40" t="s">
        <v>118</v>
      </c>
      <c r="G12" s="40" t="s">
        <v>117</v>
      </c>
      <c r="H12" s="40" t="s">
        <v>118</v>
      </c>
      <c r="I12" s="40" t="s">
        <v>117</v>
      </c>
      <c r="J12" s="40" t="s">
        <v>118</v>
      </c>
    </row>
    <row r="13" spans="1:10" ht="15.75">
      <c r="A13" s="39" t="s">
        <v>113</v>
      </c>
      <c r="B13" s="39" t="s">
        <v>116</v>
      </c>
      <c r="C13" s="39">
        <f>90*20/100</f>
        <v>18</v>
      </c>
      <c r="D13" s="39">
        <f>90*25/100</f>
        <v>22.5</v>
      </c>
      <c r="E13" s="39">
        <f>92*20/100</f>
        <v>18.399999999999999</v>
      </c>
      <c r="F13" s="39">
        <f>92*25/100</f>
        <v>23</v>
      </c>
      <c r="G13" s="39">
        <f>383*20/100</f>
        <v>76.599999999999994</v>
      </c>
      <c r="H13" s="39">
        <f>383*25/100</f>
        <v>95.75</v>
      </c>
      <c r="I13" s="39">
        <f>2720*20/100</f>
        <v>544</v>
      </c>
      <c r="J13" s="39">
        <f>2720*25/100</f>
        <v>680</v>
      </c>
    </row>
    <row r="14" spans="1:10" ht="15.75">
      <c r="A14" s="39" t="s">
        <v>114</v>
      </c>
      <c r="B14" s="39" t="s">
        <v>119</v>
      </c>
      <c r="C14" s="39">
        <f>90*30/100</f>
        <v>27</v>
      </c>
      <c r="D14" s="39">
        <f>90*35/100</f>
        <v>31.5</v>
      </c>
      <c r="E14" s="39">
        <f>92*30/100</f>
        <v>27.6</v>
      </c>
      <c r="F14" s="39">
        <f>92*35/100</f>
        <v>32.200000000000003</v>
      </c>
      <c r="G14" s="39">
        <f>383*30/100</f>
        <v>114.9</v>
      </c>
      <c r="H14" s="39">
        <f>383*35/100</f>
        <v>134.05000000000001</v>
      </c>
      <c r="I14" s="39">
        <f>2720*30/100</f>
        <v>816</v>
      </c>
      <c r="J14" s="39">
        <f>2720*35/100</f>
        <v>952</v>
      </c>
    </row>
    <row r="15" spans="1:10" ht="15.75">
      <c r="A15" s="39" t="s">
        <v>115</v>
      </c>
      <c r="B15" s="39" t="s">
        <v>120</v>
      </c>
      <c r="C15" s="39">
        <f>90*10/100</f>
        <v>9</v>
      </c>
      <c r="D15" s="39">
        <f>90*15/100</f>
        <v>13.5</v>
      </c>
      <c r="E15" s="39">
        <f>92*10/100</f>
        <v>9.1999999999999993</v>
      </c>
      <c r="F15" s="39">
        <f>92*15/100</f>
        <v>13.8</v>
      </c>
      <c r="G15" s="39">
        <f>383*10/100</f>
        <v>38.299999999999997</v>
      </c>
      <c r="H15" s="39">
        <f>383*15/100</f>
        <v>57.45</v>
      </c>
      <c r="I15" s="39">
        <f>2720*10/100</f>
        <v>272</v>
      </c>
      <c r="J15" s="39">
        <f>2720*15/100</f>
        <v>408</v>
      </c>
    </row>
    <row r="16" spans="1:10" ht="15.75">
      <c r="A16" s="39" t="s">
        <v>121</v>
      </c>
      <c r="B16" s="39" t="s">
        <v>122</v>
      </c>
      <c r="C16" s="39">
        <f>SUM(C13:C15)</f>
        <v>54</v>
      </c>
      <c r="D16" s="39">
        <f t="shared" ref="D16:I16" si="1">SUM(D13:D15)</f>
        <v>67.5</v>
      </c>
      <c r="E16" s="39">
        <f t="shared" si="1"/>
        <v>55.2</v>
      </c>
      <c r="F16" s="39">
        <f t="shared" si="1"/>
        <v>69</v>
      </c>
      <c r="G16" s="39">
        <f t="shared" si="1"/>
        <v>229.8</v>
      </c>
      <c r="H16" s="39">
        <f t="shared" si="1"/>
        <v>287.25</v>
      </c>
      <c r="I16" s="39">
        <f t="shared" si="1"/>
        <v>1632</v>
      </c>
      <c r="J16" s="39">
        <f>SUM(J13:J15)</f>
        <v>2040</v>
      </c>
    </row>
    <row r="17" spans="1:10">
      <c r="C17" s="37">
        <v>60.42</v>
      </c>
      <c r="E17" s="37">
        <v>63.65</v>
      </c>
      <c r="G17" s="37">
        <v>245.7</v>
      </c>
      <c r="I17" s="37">
        <v>1827.17</v>
      </c>
    </row>
    <row r="20" spans="1:10" ht="83.25" customHeight="1">
      <c r="A20" s="108" t="s">
        <v>126</v>
      </c>
      <c r="B20" s="108"/>
      <c r="C20" s="108"/>
      <c r="D20" s="108"/>
      <c r="E20" s="108"/>
      <c r="F20" s="108"/>
      <c r="G20" s="108"/>
      <c r="H20" s="108"/>
      <c r="I20" s="108"/>
      <c r="J20" s="108"/>
    </row>
    <row r="21" spans="1:10" ht="15.75">
      <c r="A21" s="109"/>
      <c r="B21" s="110"/>
      <c r="C21" s="106" t="s">
        <v>123</v>
      </c>
      <c r="D21" s="106"/>
      <c r="E21" s="106" t="s">
        <v>110</v>
      </c>
      <c r="F21" s="106"/>
      <c r="G21" s="106" t="s">
        <v>111</v>
      </c>
      <c r="H21" s="106"/>
      <c r="I21" s="106" t="s">
        <v>112</v>
      </c>
      <c r="J21" s="106"/>
    </row>
    <row r="22" spans="1:10" ht="15.75">
      <c r="A22" s="106"/>
      <c r="B22" s="106"/>
      <c r="C22" s="40" t="s">
        <v>117</v>
      </c>
      <c r="D22" s="40" t="s">
        <v>118</v>
      </c>
      <c r="E22" s="40" t="s">
        <v>117</v>
      </c>
      <c r="F22" s="40" t="s">
        <v>118</v>
      </c>
      <c r="G22" s="40" t="s">
        <v>117</v>
      </c>
      <c r="H22" s="40" t="s">
        <v>118</v>
      </c>
      <c r="I22" s="40" t="s">
        <v>117</v>
      </c>
      <c r="J22" s="40" t="s">
        <v>118</v>
      </c>
    </row>
    <row r="23" spans="1:10" ht="45" customHeight="1">
      <c r="A23" s="107" t="s">
        <v>128</v>
      </c>
      <c r="B23" s="107"/>
      <c r="C23" s="42">
        <v>46.2</v>
      </c>
      <c r="D23" s="42">
        <v>57.75</v>
      </c>
      <c r="E23" s="42">
        <v>47.4</v>
      </c>
      <c r="F23" s="42">
        <v>59.25</v>
      </c>
      <c r="G23" s="42">
        <v>201</v>
      </c>
      <c r="H23" s="42">
        <v>251.25</v>
      </c>
      <c r="I23" s="42">
        <v>1410</v>
      </c>
      <c r="J23" s="42">
        <v>1762.5</v>
      </c>
    </row>
    <row r="24" spans="1:10" ht="45" customHeight="1">
      <c r="A24" s="107" t="s">
        <v>129</v>
      </c>
      <c r="B24" s="107"/>
      <c r="C24" s="42">
        <v>54</v>
      </c>
      <c r="D24" s="42">
        <v>67.5</v>
      </c>
      <c r="E24" s="42">
        <v>55.2</v>
      </c>
      <c r="F24" s="42">
        <v>69</v>
      </c>
      <c r="G24" s="42">
        <v>229.8</v>
      </c>
      <c r="H24" s="42">
        <v>287.25</v>
      </c>
      <c r="I24" s="42">
        <v>1632</v>
      </c>
      <c r="J24" s="42">
        <v>1818</v>
      </c>
    </row>
    <row r="25" spans="1:10" ht="45" customHeight="1">
      <c r="A25" s="107" t="s">
        <v>127</v>
      </c>
      <c r="B25" s="107"/>
      <c r="C25" s="105">
        <v>60.42</v>
      </c>
      <c r="D25" s="105"/>
      <c r="E25" s="105">
        <v>63.65</v>
      </c>
      <c r="F25" s="105"/>
      <c r="G25" s="105">
        <v>245.7</v>
      </c>
      <c r="H25" s="105"/>
      <c r="I25" s="105">
        <v>1827.17</v>
      </c>
      <c r="J25" s="105"/>
    </row>
  </sheetData>
  <mergeCells count="22">
    <mergeCell ref="G3:H3"/>
    <mergeCell ref="E3:F3"/>
    <mergeCell ref="C3:D3"/>
    <mergeCell ref="I3:J3"/>
    <mergeCell ref="C11:D11"/>
    <mergeCell ref="E11:F11"/>
    <mergeCell ref="G11:H11"/>
    <mergeCell ref="I11:J11"/>
    <mergeCell ref="A20:J20"/>
    <mergeCell ref="C21:D21"/>
    <mergeCell ref="E21:F21"/>
    <mergeCell ref="G21:H21"/>
    <mergeCell ref="I21:J21"/>
    <mergeCell ref="A21:B21"/>
    <mergeCell ref="E25:F25"/>
    <mergeCell ref="G25:H25"/>
    <mergeCell ref="I25:J25"/>
    <mergeCell ref="A22:B22"/>
    <mergeCell ref="A23:B23"/>
    <mergeCell ref="A24:B24"/>
    <mergeCell ref="A25:B25"/>
    <mergeCell ref="C25:D25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6</vt:i4>
      </vt:variant>
      <vt:variant>
        <vt:lpstr>Именованные диапазоны</vt:lpstr>
      </vt:variant>
      <vt:variant>
        <vt:i4>4</vt:i4>
      </vt:variant>
    </vt:vector>
  </HeadingPairs>
  <TitlesOfParts>
    <vt:vector size="10" baseType="lpstr">
      <vt:lpstr>ТИТУЛ 2</vt:lpstr>
      <vt:lpstr>на выход</vt:lpstr>
      <vt:lpstr>сводки БЖУ</vt:lpstr>
      <vt:lpstr>сводки по продуктам</vt:lpstr>
      <vt:lpstr>библиография</vt:lpstr>
      <vt:lpstr>Лист1</vt:lpstr>
      <vt:lpstr>Лист1!Область_печати</vt:lpstr>
      <vt:lpstr>'на выход'!Область_печати</vt:lpstr>
      <vt:lpstr>'сводки по продуктам'!Область_печати</vt:lpstr>
      <vt:lpstr>'ТИТУЛ 2'!Область_печати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Packard</dc:creator>
  <cp:lastModifiedBy>Пользователь</cp:lastModifiedBy>
  <cp:lastPrinted>2024-04-05T05:48:59Z</cp:lastPrinted>
  <dcterms:created xsi:type="dcterms:W3CDTF">2020-10-25T16:40:18Z</dcterms:created>
  <dcterms:modified xsi:type="dcterms:W3CDTF">2024-04-05T13:43:50Z</dcterms:modified>
</cp:coreProperties>
</file>